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E:\公会計R2資料\★★執行データ取り込み済\★マッチング済\★決算整理済\あ　青森県　中泊町\【R02中泊町】納品物一式\6.注記附属明細\付属明細書\"/>
    </mc:Choice>
  </mc:AlternateContent>
  <xr:revisionPtr revIDLastSave="0" documentId="13_ncr:1_{F20F1ED0-78A5-4F6A-A2D6-8392CA5BECA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【済】投資及び出資金の明細" sheetId="1" r:id="rId1"/>
    <sheet name="【済】基金の明細" sheetId="2" r:id="rId2"/>
    <sheet name="【済】貸付金の明細" sheetId="3" r:id="rId3"/>
    <sheet name="【済】長期延滞債権の明細" sheetId="4" r:id="rId4"/>
    <sheet name="【済】未収金の明細" sheetId="5" r:id="rId5"/>
    <sheet name="【済】地方債等（借入先別）の明細" sheetId="15" r:id="rId6"/>
    <sheet name="【済】地方債等（利率別）の明細" sheetId="16" r:id="rId7"/>
    <sheet name="【済】地方債等（返済期間別）の明細" sheetId="17" r:id="rId8"/>
    <sheet name="【済】特定の契約条項が付された地方債等の概要" sheetId="9" r:id="rId9"/>
    <sheet name="【済】引当金の明細" sheetId="10" r:id="rId10"/>
    <sheet name="【済】補助金等の明細 " sheetId="18" state="hidden" r:id="rId11"/>
    <sheet name="【済】財源の明細" sheetId="12" r:id="rId12"/>
    <sheet name="【済】財源情報の明細" sheetId="14" r:id="rId13"/>
    <sheet name="【済】資金の明細" sheetId="13" r:id="rId14"/>
  </sheets>
  <definedNames>
    <definedName name="_xlnm.Print_Area" localSheetId="9">【済】引当金の明細!$A$1:$F$12</definedName>
    <definedName name="_xlnm.Print_Area" localSheetId="1">【済】基金の明細!$A$1:$G$21</definedName>
    <definedName name="_xlnm.Print_Area" localSheetId="11">【済】財源の明細!$A$1:$E$25</definedName>
    <definedName name="_xlnm.Print_Area" localSheetId="12">【済】財源情報の明細!$A$1:$F$12</definedName>
    <definedName name="_xlnm.Print_Area" localSheetId="5">'【済】地方債等（借入先別）の明細'!$A$1:$K$19</definedName>
    <definedName name="_xlnm.Print_Area" localSheetId="7">'【済】地方債等（返済期間別）の明細'!$A$1:$J$6</definedName>
    <definedName name="_xlnm.Print_Area" localSheetId="6">'【済】地方債等（利率別）の明細'!$A$1:$I$6</definedName>
    <definedName name="_xlnm.Print_Area" localSheetId="3">【済】長期延滞債権の明細!$A$1:$C$22</definedName>
    <definedName name="_xlnm.Print_Area" localSheetId="4">【済】未収金の明細!$A$1:$C$30</definedName>
    <definedName name="X16Y08_36">#REF!</definedName>
    <definedName name="X19Y08_36">#REF!</definedName>
    <definedName name="X22Y08_36">#REF!</definedName>
    <definedName name="X25Y08_36">#REF!</definedName>
    <definedName name="X28Y08_3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1" l="1"/>
  <c r="E9" i="12"/>
  <c r="E8" i="12"/>
  <c r="E20" i="12"/>
  <c r="F8" i="14"/>
  <c r="B18" i="15"/>
  <c r="K18" i="15"/>
  <c r="K19" i="15" s="1"/>
  <c r="D18" i="15"/>
  <c r="K13" i="15"/>
  <c r="D13" i="15"/>
  <c r="B13" i="15"/>
  <c r="F10" i="10"/>
  <c r="F14" i="2"/>
  <c r="G14" i="2"/>
  <c r="E12" i="12" l="1"/>
  <c r="C21" i="4" l="1"/>
  <c r="F7" i="3" l="1"/>
  <c r="D9" i="1"/>
  <c r="F9" i="10" l="1"/>
  <c r="F8" i="10"/>
  <c r="H8" i="10" s="1"/>
  <c r="F11" i="10"/>
  <c r="F7" i="10"/>
  <c r="C29" i="5"/>
  <c r="F7" i="2"/>
  <c r="F8" i="2"/>
  <c r="F9" i="2"/>
  <c r="F10" i="2"/>
  <c r="F11" i="2"/>
  <c r="F12" i="2"/>
  <c r="F13" i="2"/>
  <c r="F15" i="2"/>
  <c r="F16" i="2"/>
  <c r="F17" i="2"/>
  <c r="F18" i="2"/>
  <c r="F19" i="2"/>
  <c r="F20" i="2"/>
  <c r="F6" i="2"/>
  <c r="H9" i="1" l="1"/>
  <c r="J23" i="1" l="1"/>
  <c r="J24" i="1"/>
  <c r="J25" i="1"/>
  <c r="J26" i="1"/>
  <c r="J27" i="1"/>
  <c r="J28" i="1"/>
  <c r="J29" i="1"/>
  <c r="J30" i="1"/>
  <c r="J31" i="1"/>
  <c r="J32" i="1"/>
  <c r="J33" i="1"/>
  <c r="J34" i="1"/>
  <c r="E28" i="1"/>
  <c r="E29" i="1"/>
  <c r="E30" i="1"/>
  <c r="E31" i="1"/>
  <c r="E32" i="1"/>
  <c r="E33" i="1"/>
  <c r="E34" i="1"/>
  <c r="G9" i="1"/>
  <c r="H29" i="1" l="1"/>
  <c r="H32" i="1"/>
  <c r="H28" i="1"/>
  <c r="H34" i="1"/>
  <c r="H33" i="1"/>
  <c r="H31" i="1"/>
  <c r="H30" i="1"/>
  <c r="E23" i="12" l="1"/>
  <c r="K6" i="17" l="1"/>
  <c r="L6" i="17" s="1"/>
  <c r="B21" i="4" l="1"/>
  <c r="F26" i="3" l="1"/>
  <c r="C26" i="3"/>
  <c r="D26" i="3"/>
  <c r="E26" i="3"/>
  <c r="B26" i="3"/>
  <c r="E26" i="1"/>
  <c r="E27" i="1"/>
  <c r="B17" i="1"/>
  <c r="H27" i="1" l="1"/>
  <c r="E14" i="1"/>
  <c r="E15" i="1"/>
  <c r="E16" i="1"/>
  <c r="E35" i="1"/>
  <c r="H35" i="1" l="1"/>
  <c r="D8" i="18" l="1"/>
  <c r="B27" i="16"/>
  <c r="C26" i="16"/>
  <c r="D26" i="16" s="1"/>
  <c r="C25" i="16"/>
  <c r="D25" i="16" s="1"/>
  <c r="C24" i="16"/>
  <c r="D24" i="16" s="1"/>
  <c r="E24" i="16" s="1"/>
  <c r="C23" i="16"/>
  <c r="D23" i="16" s="1"/>
  <c r="E23" i="16" s="1"/>
  <c r="C22" i="16"/>
  <c r="D22" i="16" s="1"/>
  <c r="C21" i="16"/>
  <c r="D21" i="16" s="1"/>
  <c r="C20" i="16"/>
  <c r="D20" i="16" s="1"/>
  <c r="E22" i="16" l="1"/>
  <c r="E26" i="16"/>
  <c r="D27" i="16"/>
  <c r="J19" i="15"/>
  <c r="I19" i="15"/>
  <c r="H19" i="15"/>
  <c r="G19" i="15"/>
  <c r="H20" i="15" s="1"/>
  <c r="F19" i="15"/>
  <c r="E19" i="15"/>
  <c r="D19" i="15"/>
  <c r="C19" i="15"/>
  <c r="E27" i="16" l="1"/>
  <c r="B19" i="15"/>
  <c r="B24" i="15" s="1"/>
  <c r="G21" i="15"/>
  <c r="G22" i="15" l="1"/>
  <c r="D21" i="15"/>
  <c r="D23" i="15" s="1"/>
  <c r="J22" i="1"/>
  <c r="J21" i="1"/>
  <c r="E21" i="1"/>
  <c r="E13" i="1"/>
  <c r="C9" i="1"/>
  <c r="E9" i="1"/>
  <c r="B9" i="1"/>
  <c r="F8" i="1"/>
  <c r="F7" i="1"/>
  <c r="F9" i="1" l="1"/>
  <c r="D12" i="14" l="1"/>
  <c r="C12" i="14"/>
  <c r="G21" i="2"/>
  <c r="B21" i="2"/>
  <c r="B26" i="2" s="1"/>
  <c r="C21" i="2"/>
  <c r="D21" i="2"/>
  <c r="E21" i="2"/>
  <c r="F21" i="2"/>
  <c r="D12" i="10" l="1"/>
  <c r="B36" i="1"/>
  <c r="K36" i="1" l="1"/>
  <c r="E25" i="1" l="1"/>
  <c r="E24" i="1"/>
  <c r="E23" i="1"/>
  <c r="E22" i="1"/>
  <c r="J17" i="1"/>
  <c r="B11" i="13" l="1"/>
  <c r="B12" i="10"/>
  <c r="B22" i="4" l="1"/>
  <c r="D18" i="4" l="1"/>
  <c r="E18" i="4" s="1"/>
  <c r="D15" i="4"/>
  <c r="E15" i="4" s="1"/>
  <c r="D19" i="4"/>
  <c r="E19" i="4" s="1"/>
  <c r="D16" i="4"/>
  <c r="E16" i="4" s="1"/>
  <c r="D14" i="4"/>
  <c r="E14" i="4" s="1"/>
  <c r="D20" i="4"/>
  <c r="E20" i="4" s="1"/>
  <c r="D17" i="4"/>
  <c r="E17" i="4" s="1"/>
  <c r="J36" i="1"/>
  <c r="I36" i="1"/>
  <c r="F36" i="1"/>
  <c r="E36" i="1"/>
  <c r="D36" i="1"/>
  <c r="C36" i="1"/>
  <c r="I17" i="1"/>
  <c r="F17" i="1"/>
  <c r="E17" i="1"/>
  <c r="D17" i="1"/>
  <c r="C17" i="1"/>
  <c r="G17" i="1" l="1"/>
  <c r="H16" i="1"/>
  <c r="H15" i="1"/>
  <c r="E18" i="12"/>
  <c r="E24" i="12" l="1"/>
  <c r="E25" i="12" s="1"/>
  <c r="H26" i="1" l="1"/>
  <c r="H25" i="1"/>
  <c r="H24" i="1"/>
  <c r="H23" i="1"/>
  <c r="H22" i="1"/>
  <c r="H21" i="1"/>
  <c r="H13" i="1"/>
  <c r="H14" i="1"/>
  <c r="H36" i="1" l="1"/>
  <c r="H17" i="1"/>
  <c r="B29" i="5" l="1"/>
  <c r="B30" i="5" s="1"/>
  <c r="E12" i="14"/>
  <c r="D22" i="5" l="1"/>
  <c r="E22" i="5" s="1"/>
  <c r="D20" i="5"/>
  <c r="E20" i="5" s="1"/>
  <c r="D21" i="5"/>
  <c r="E21" i="5" s="1"/>
  <c r="D14" i="5"/>
  <c r="E14" i="5" s="1"/>
  <c r="D18" i="5"/>
  <c r="E18" i="5" s="1"/>
  <c r="D19" i="5"/>
  <c r="E19" i="5" s="1"/>
  <c r="D16" i="5"/>
  <c r="E16" i="5" s="1"/>
  <c r="D23" i="5"/>
  <c r="E23" i="5" s="1"/>
  <c r="D17" i="5"/>
  <c r="E17" i="5" s="1"/>
  <c r="D15" i="5"/>
  <c r="E15" i="5" s="1"/>
  <c r="B12" i="14"/>
  <c r="F12" i="14"/>
  <c r="C12" i="10"/>
  <c r="E12" i="10"/>
  <c r="F12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D8" authorId="0" shapeId="0" xr:uid="{446CA73C-60E5-4191-905F-91967C79C172}">
      <text>
        <r>
          <rPr>
            <b/>
            <sz val="9"/>
            <color indexed="81"/>
            <rFont val="MS P ゴシック"/>
            <family val="3"/>
            <charset val="128"/>
          </rPr>
          <t>Owner:</t>
        </r>
        <r>
          <rPr>
            <sz val="9"/>
            <color indexed="81"/>
            <rFont val="MS P ゴシック"/>
            <family val="3"/>
            <charset val="128"/>
          </rPr>
          <t xml:space="preserve">
決算統計33表の「臨時財政対策債」の金額を記入。</t>
        </r>
      </text>
    </comment>
  </commentList>
</comments>
</file>

<file path=xl/sharedStrings.xml><?xml version="1.0" encoding="utf-8"?>
<sst xmlns="http://schemas.openxmlformats.org/spreadsheetml/2006/main" count="305" uniqueCount="204">
  <si>
    <t>投資及び出資金の明細</t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</si>
  <si>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</si>
  <si>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</si>
  <si>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</si>
  <si>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</si>
  <si>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</si>
  <si>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</si>
  <si>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</si>
  <si>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</si>
  <si>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(参考)財産に関する_x000D_
調書記載額</t>
  </si>
  <si>
    <t>合計</t>
  </si>
  <si>
    <t>市場価格のないもののうち連結対象団体に対するもの</t>
  </si>
  <si>
    <t>相手先名</t>
  </si>
  <si>
    <t>出資金額_x000D_
(貸借対照表計上額)_x000D_
(A)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</si>
  <si>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</si>
  <si>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</si>
  <si>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</si>
  <si>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</si>
  <si>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</si>
  <si>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</si>
  <si>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</si>
  <si>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市場価格のないもののうち連結対象団体以外に対するもの</t>
  </si>
  <si>
    <t>出資金額_x000D_
(A)</t>
  </si>
  <si>
    <t>強制評価減_x000D_
(H)</t>
  </si>
  <si>
    <t>貸借対照表計上額_x000D_
(A) - (H)_x000D_
(I)</t>
  </si>
  <si>
    <t>基金の明細</t>
  </si>
  <si>
    <t>種類</t>
  </si>
  <si>
    <t>現金預金</t>
  </si>
  <si>
    <t>有価証券</t>
  </si>
  <si>
    <t>土地</t>
  </si>
  <si>
    <t>その他</t>
  </si>
  <si>
    <t>合計_x000D_
(貸借対照表計上額)</t>
  </si>
  <si>
    <t>貸付金の明細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</si>
  <si>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</si>
  <si>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</si>
  <si>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</si>
  <si>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</si>
  <si>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</si>
  <si>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</si>
  <si>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徴収不能引当金計上額</t>
  </si>
  <si>
    <t>【貸付金】</t>
  </si>
  <si>
    <t>小計</t>
  </si>
  <si>
    <t>【未収金】</t>
  </si>
  <si>
    <t>地方債等（借入先別）の明細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</si>
  <si>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</si>
  <si>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</si>
  <si>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</si>
  <si>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</si>
  <si>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</si>
  <si>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</si>
  <si>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うち1年内償還予定</t>
  </si>
  <si>
    <t>うち共同発行債</t>
  </si>
  <si>
    <t>うち住民公募債</t>
  </si>
  <si>
    <t>【通常分】</t>
  </si>
  <si>
    <t>　一般公共事業</t>
  </si>
  <si>
    <t>　公営住宅建設</t>
  </si>
  <si>
    <t>　災害復旧</t>
  </si>
  <si>
    <t>　教育・福祉施設</t>
  </si>
  <si>
    <t>　一般単独事業</t>
  </si>
  <si>
    <t>　その他</t>
  </si>
  <si>
    <t>【特別分】</t>
  </si>
  <si>
    <t>　臨時財政対策債</t>
  </si>
  <si>
    <t>　減税補てん債</t>
  </si>
  <si>
    <t>　退職手当債</t>
  </si>
  <si>
    <t>　合計</t>
  </si>
  <si>
    <t>地方債等（利率別）の明細</t>
  </si>
  <si>
    <t>1.5%以下</t>
  </si>
  <si>
    <t>1.5%超_x000D_
2.0%以下</t>
  </si>
  <si>
    <t>2.0%超_x000D_
2.5%以下</t>
  </si>
  <si>
    <t>2.5%超_x000D_
3.0%以下</t>
  </si>
  <si>
    <t>3.0%超_x000D_
3.5%以下</t>
  </si>
  <si>
    <t>3.5%超_x000D_
4.0%以下</t>
  </si>
  <si>
    <t>4.0%超</t>
  </si>
  <si>
    <t>(参考)_x000D_
加重平均_x000D_
利率</t>
  </si>
  <si>
    <t>地方債等（返済期間別）の明細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</si>
  <si>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</si>
  <si>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</si>
  <si>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</si>
  <si>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</si>
  <si>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</si>
  <si>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</si>
  <si>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10年超_x000D_
15年以内</t>
  </si>
  <si>
    <t>15年超_x000D_
20年以内</t>
  </si>
  <si>
    <t>20年超</t>
  </si>
  <si>
    <t>特定の契約条項が付された地方債等の概要</t>
  </si>
  <si>
    <t>特定の契約条項が_x000D_
付された地方債等残高</t>
  </si>
  <si>
    <t>契約条項の概要</t>
  </si>
  <si>
    <t>引当金の明細</t>
  </si>
  <si>
    <t>区分</t>
  </si>
  <si>
    <t>前年度末残高</t>
  </si>
  <si>
    <t>本年度増加額</t>
  </si>
  <si>
    <t>本年度減少額</t>
  </si>
  <si>
    <t>本年度末残高</t>
  </si>
  <si>
    <t>目的使用</t>
  </si>
  <si>
    <t>補助金等の明細</t>
  </si>
  <si>
    <t>名称</t>
  </si>
  <si>
    <t>相手先</t>
  </si>
  <si>
    <t>金額</t>
  </si>
  <si>
    <t>支出目的</t>
  </si>
  <si>
    <t>他団体への公共施設等整備補助金等_x000D_
(所有外資産分)</t>
  </si>
  <si>
    <t>計</t>
  </si>
  <si>
    <t>その他の補助金等</t>
  </si>
  <si>
    <t>財源の明細</t>
  </si>
  <si>
    <t>会計</t>
  </si>
  <si>
    <t>財源の内容</t>
  </si>
  <si>
    <t>一般会計</t>
  </si>
  <si>
    <t>税収等</t>
  </si>
  <si>
    <t>国県等補助金</t>
  </si>
  <si>
    <t>資本的_x000D_
補助金</t>
  </si>
  <si>
    <t>経常的_x000D_
補助金</t>
  </si>
  <si>
    <t>資金の明細</t>
  </si>
  <si>
    <t>該当なし</t>
    <rPh sb="0" eb="2">
      <t>ガイトウ</t>
    </rPh>
    <phoneticPr fontId="9"/>
  </si>
  <si>
    <t>歳計外現金</t>
    <rPh sb="0" eb="2">
      <t>サイケイ</t>
    </rPh>
    <rPh sb="2" eb="3">
      <t>ガイ</t>
    </rPh>
    <rPh sb="3" eb="5">
      <t>ゲンキン</t>
    </rPh>
    <phoneticPr fontId="11"/>
  </si>
  <si>
    <t>徴収不能引当金（流）</t>
    <rPh sb="0" eb="2">
      <t>チョウシュウ</t>
    </rPh>
    <rPh sb="2" eb="4">
      <t>フノウ</t>
    </rPh>
    <rPh sb="4" eb="6">
      <t>ヒキアテ</t>
    </rPh>
    <rPh sb="6" eb="7">
      <t>キン</t>
    </rPh>
    <rPh sb="8" eb="9">
      <t>リュウ</t>
    </rPh>
    <phoneticPr fontId="10"/>
  </si>
  <si>
    <t>徴収不能引当金（固）</t>
    <rPh sb="0" eb="2">
      <t>チョウシュウ</t>
    </rPh>
    <rPh sb="2" eb="4">
      <t>フノウ</t>
    </rPh>
    <rPh sb="4" eb="6">
      <t>ヒキアテ</t>
    </rPh>
    <rPh sb="6" eb="7">
      <t>キン</t>
    </rPh>
    <rPh sb="8" eb="9">
      <t>モトヨリ</t>
    </rPh>
    <phoneticPr fontId="10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</si>
  <si>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10"/>
  </si>
  <si>
    <t>賞与等引当金</t>
    <rPh sb="0" eb="2">
      <t>ショウヨ</t>
    </rPh>
    <rPh sb="2" eb="3">
      <t>ナド</t>
    </rPh>
    <rPh sb="3" eb="5">
      <t>ヒキアテ</t>
    </rPh>
    <rPh sb="5" eb="6">
      <t>キン</t>
    </rPh>
    <phoneticPr fontId="10"/>
  </si>
  <si>
    <t>地方譲与税</t>
    <rPh sb="0" eb="2">
      <t>チホウ</t>
    </rPh>
    <rPh sb="2" eb="4">
      <t>ジョウヨ</t>
    </rPh>
    <rPh sb="4" eb="5">
      <t>ゼイ</t>
    </rPh>
    <phoneticPr fontId="9"/>
  </si>
  <si>
    <t>交付金</t>
    <rPh sb="0" eb="3">
      <t>コウフキン</t>
    </rPh>
    <phoneticPr fontId="9"/>
  </si>
  <si>
    <t>地方交付税</t>
    <rPh sb="0" eb="2">
      <t>チホウ</t>
    </rPh>
    <rPh sb="2" eb="5">
      <t>コウフゼイ</t>
    </rPh>
    <phoneticPr fontId="9"/>
  </si>
  <si>
    <t>分担金及び負担金</t>
    <rPh sb="0" eb="3">
      <t>ブンタンキン</t>
    </rPh>
    <rPh sb="3" eb="4">
      <t>オヨ</t>
    </rPh>
    <rPh sb="5" eb="8">
      <t>フタンキン</t>
    </rPh>
    <phoneticPr fontId="9"/>
  </si>
  <si>
    <t>寄付金</t>
    <rPh sb="0" eb="3">
      <t>キフキン</t>
    </rPh>
    <phoneticPr fontId="9"/>
  </si>
  <si>
    <t>国庫支出金</t>
    <rPh sb="0" eb="5">
      <t>コッコシシュツキン</t>
    </rPh>
    <phoneticPr fontId="9"/>
  </si>
  <si>
    <t>県支出金</t>
    <rPh sb="0" eb="1">
      <t>ケン</t>
    </rPh>
    <rPh sb="1" eb="4">
      <t>シシュツキン</t>
    </rPh>
    <phoneticPr fontId="9"/>
  </si>
  <si>
    <t>損失補償等引当金</t>
    <rPh sb="0" eb="2">
      <t>ソンシツ</t>
    </rPh>
    <rPh sb="2" eb="5">
      <t>ホショウナド</t>
    </rPh>
    <rPh sb="5" eb="7">
      <t>ヒキアテ</t>
    </rPh>
    <rPh sb="7" eb="8">
      <t>キン</t>
    </rPh>
    <phoneticPr fontId="9"/>
  </si>
  <si>
    <t>(単位：円)</t>
    <rPh sb="4" eb="5">
      <t>エン</t>
    </rPh>
    <phoneticPr fontId="9"/>
  </si>
  <si>
    <t>分担金及び負担金（一般会計）</t>
  </si>
  <si>
    <t>諸収入（一般会計）</t>
  </si>
  <si>
    <t>使用料及び手数料（一般会計）</t>
    <rPh sb="3" eb="4">
      <t>オヨ</t>
    </rPh>
    <rPh sb="5" eb="8">
      <t>テスウリョウ</t>
    </rPh>
    <phoneticPr fontId="9"/>
  </si>
  <si>
    <t>国庫支出金（一般会計）</t>
    <rPh sb="0" eb="2">
      <t>コッコ</t>
    </rPh>
    <rPh sb="2" eb="5">
      <t>シシュツキン</t>
    </rPh>
    <rPh sb="6" eb="8">
      <t>イッパン</t>
    </rPh>
    <rPh sb="8" eb="10">
      <t>カイケイ</t>
    </rPh>
    <phoneticPr fontId="12"/>
  </si>
  <si>
    <t>県支出金（一般会計）</t>
    <phoneticPr fontId="9"/>
  </si>
  <si>
    <t>貸付金・基金等の増加</t>
  </si>
  <si>
    <t>有形固定資産等の増加</t>
  </si>
  <si>
    <t>純行政コスト</t>
  </si>
  <si>
    <t>地方債等</t>
  </si>
  <si>
    <t>内訳</t>
  </si>
  <si>
    <t>財源情報の明細</t>
  </si>
  <si>
    <t>（単位：円）</t>
    <rPh sb="4" eb="5">
      <t>エン</t>
    </rPh>
    <phoneticPr fontId="9"/>
  </si>
  <si>
    <t>諸収入</t>
    <rPh sb="0" eb="3">
      <t>ショシュウニュウ</t>
    </rPh>
    <phoneticPr fontId="9"/>
  </si>
  <si>
    <t>現金預金（資金）</t>
    <rPh sb="0" eb="2">
      <t>ゲンキン</t>
    </rPh>
    <rPh sb="2" eb="4">
      <t>ヨキン</t>
    </rPh>
    <rPh sb="5" eb="7">
      <t>シキン</t>
    </rPh>
    <phoneticPr fontId="11"/>
  </si>
  <si>
    <t>年度：令和2年度</t>
  </si>
  <si>
    <t>※仕訳帳-歳出-18節より転記　（金額の大部分を占めるもの）</t>
    <rPh sb="1" eb="4">
      <t>シワケチョウ</t>
    </rPh>
    <rPh sb="5" eb="7">
      <t>サイシュツ</t>
    </rPh>
    <rPh sb="10" eb="11">
      <t>セツ</t>
    </rPh>
    <rPh sb="13" eb="15">
      <t>テンキ</t>
    </rPh>
    <rPh sb="17" eb="19">
      <t>キンガク</t>
    </rPh>
    <rPh sb="20" eb="23">
      <t>ダイブブン</t>
    </rPh>
    <rPh sb="24" eb="25">
      <t>シ</t>
    </rPh>
    <phoneticPr fontId="9"/>
  </si>
  <si>
    <t>分担金及び負担金</t>
    <rPh sb="0" eb="3">
      <t>ブンタンキン</t>
    </rPh>
    <rPh sb="3" eb="4">
      <t>オヨ</t>
    </rPh>
    <rPh sb="5" eb="8">
      <t>フタンキン</t>
    </rPh>
    <phoneticPr fontId="4"/>
  </si>
  <si>
    <t>使用料及び手数料</t>
    <rPh sb="0" eb="3">
      <t>シヨウリョウ</t>
    </rPh>
    <rPh sb="3" eb="4">
      <t>オヨ</t>
    </rPh>
    <rPh sb="5" eb="8">
      <t>テスウリョウ</t>
    </rPh>
    <phoneticPr fontId="4"/>
  </si>
  <si>
    <t>軽自動車税　</t>
    <rPh sb="0" eb="1">
      <t>ケイ</t>
    </rPh>
    <rPh sb="1" eb="4">
      <t>ジドウシャ</t>
    </rPh>
    <rPh sb="4" eb="5">
      <t>ゼイ</t>
    </rPh>
    <phoneticPr fontId="4"/>
  </si>
  <si>
    <t>固定資産税</t>
    <rPh sb="0" eb="2">
      <t>コテイ</t>
    </rPh>
    <rPh sb="2" eb="4">
      <t>シサン</t>
    </rPh>
    <rPh sb="4" eb="5">
      <t>ゼイ</t>
    </rPh>
    <phoneticPr fontId="4"/>
  </si>
  <si>
    <t>決算統計13表</t>
    <rPh sb="0" eb="4">
      <t>ケッサントウケイ</t>
    </rPh>
    <rPh sb="6" eb="7">
      <t>ヒョウ</t>
    </rPh>
    <phoneticPr fontId="9"/>
  </si>
  <si>
    <t>決算統計13表"普通建設費"内の国庫支出金</t>
    <rPh sb="0" eb="4">
      <t>ケッサントウケイ</t>
    </rPh>
    <rPh sb="6" eb="7">
      <t>ヒョウ</t>
    </rPh>
    <rPh sb="8" eb="13">
      <t>フツウケンセツヒ</t>
    </rPh>
    <rPh sb="14" eb="15">
      <t>ナイ</t>
    </rPh>
    <rPh sb="16" eb="21">
      <t>コッコシシュツキン</t>
    </rPh>
    <phoneticPr fontId="9"/>
  </si>
  <si>
    <t>決算統計13表"普通建設費"内の県支出金</t>
    <rPh sb="0" eb="4">
      <t>ケッサントウケイ</t>
    </rPh>
    <rPh sb="6" eb="7">
      <t>ヒョウ</t>
    </rPh>
    <rPh sb="8" eb="13">
      <t>フツウケンセツヒ</t>
    </rPh>
    <rPh sb="14" eb="15">
      <t>ナイ</t>
    </rPh>
    <rPh sb="16" eb="17">
      <t>ケン</t>
    </rPh>
    <rPh sb="17" eb="20">
      <t>シシュツキン</t>
    </rPh>
    <phoneticPr fontId="9"/>
  </si>
  <si>
    <t>「決算統計５表"国庫支出金"」－「決算統計13表"普通建設費"内の国庫支出金」</t>
    <rPh sb="1" eb="5">
      <t>ケッサントウケイ</t>
    </rPh>
    <rPh sb="6" eb="7">
      <t>ヒョウ</t>
    </rPh>
    <rPh sb="8" eb="13">
      <t>コッコシシュツキン</t>
    </rPh>
    <phoneticPr fontId="9"/>
  </si>
  <si>
    <t>「決算統計５表"県支出金"」－「決算統計13表"普通建設費"内の県支出金」</t>
    <rPh sb="1" eb="5">
      <t>ケッサントウケイ</t>
    </rPh>
    <rPh sb="6" eb="7">
      <t>ヒョウ</t>
    </rPh>
    <rPh sb="8" eb="9">
      <t>ケン</t>
    </rPh>
    <rPh sb="9" eb="12">
      <t>シシュツキン</t>
    </rPh>
    <rPh sb="32" eb="33">
      <t>ケン</t>
    </rPh>
    <phoneticPr fontId="9"/>
  </si>
  <si>
    <t>決算統計５表に内訳記載有り</t>
    <rPh sb="0" eb="4">
      <t>ケッサントウケイ</t>
    </rPh>
    <rPh sb="5" eb="6">
      <t>ヒョウ</t>
    </rPh>
    <rPh sb="7" eb="9">
      <t>ウチワケ</t>
    </rPh>
    <rPh sb="9" eb="11">
      <t>キサイ</t>
    </rPh>
    <rPh sb="11" eb="12">
      <t>ア</t>
    </rPh>
    <phoneticPr fontId="9"/>
  </si>
  <si>
    <t>↑上記の差額分</t>
    <rPh sb="1" eb="3">
      <t>ジョウキ</t>
    </rPh>
    <rPh sb="4" eb="7">
      <t>サガクブン</t>
    </rPh>
    <phoneticPr fontId="9"/>
  </si>
  <si>
    <t>年度：令和２年度</t>
    <phoneticPr fontId="9"/>
  </si>
  <si>
    <t>(単位：千円　　)</t>
    <rPh sb="4" eb="6">
      <t>センエン</t>
    </rPh>
    <phoneticPr fontId="9"/>
  </si>
  <si>
    <t>年度：令和2年度</t>
    <phoneticPr fontId="9"/>
  </si>
  <si>
    <t>4.0％以下</t>
  </si>
  <si>
    <t>4.5％以下</t>
  </si>
  <si>
    <t>合計額はCF：貸付金支出、基金積立金</t>
    <phoneticPr fontId="9"/>
  </si>
  <si>
    <t>合計額はCF：公共施設等整備費支出、国県等補助金欄は決算統計１３表　普通建設事業費（国、県合算値）</t>
    <rPh sb="0" eb="3">
      <t>ゴウケイガク</t>
    </rPh>
    <rPh sb="7" eb="9">
      <t>コウキョウ</t>
    </rPh>
    <rPh sb="9" eb="11">
      <t>シセツ</t>
    </rPh>
    <rPh sb="11" eb="12">
      <t>トウ</t>
    </rPh>
    <rPh sb="12" eb="15">
      <t>セイビヒ</t>
    </rPh>
    <rPh sb="15" eb="17">
      <t>シシュツ</t>
    </rPh>
    <rPh sb="18" eb="19">
      <t>クニ</t>
    </rPh>
    <rPh sb="19" eb="20">
      <t>ケン</t>
    </rPh>
    <rPh sb="20" eb="21">
      <t>トウ</t>
    </rPh>
    <rPh sb="21" eb="24">
      <t>ホジョキン</t>
    </rPh>
    <rPh sb="24" eb="25">
      <t>ラン</t>
    </rPh>
    <rPh sb="26" eb="30">
      <t>ケッサントウケイ</t>
    </rPh>
    <rPh sb="32" eb="33">
      <t>ヒョウ</t>
    </rPh>
    <rPh sb="34" eb="38">
      <t>フツウケンセツ</t>
    </rPh>
    <rPh sb="38" eb="41">
      <t>ジギョウヒ</t>
    </rPh>
    <rPh sb="42" eb="43">
      <t>クニ</t>
    </rPh>
    <rPh sb="44" eb="45">
      <t>ケン</t>
    </rPh>
    <rPh sb="45" eb="48">
      <t>ガッサンチ</t>
    </rPh>
    <phoneticPr fontId="9"/>
  </si>
  <si>
    <t>未収金の明細</t>
    <rPh sb="0" eb="3">
      <t>ミシュウキン</t>
    </rPh>
    <phoneticPr fontId="9"/>
  </si>
  <si>
    <t>長期延滞債権の明細</t>
    <rPh sb="0" eb="2">
      <t>チョウキ</t>
    </rPh>
    <rPh sb="2" eb="6">
      <t>エンタイサイケン</t>
    </rPh>
    <phoneticPr fontId="9"/>
  </si>
  <si>
    <t>6.50％以下</t>
    <rPh sb="5" eb="7">
      <t>イカ</t>
    </rPh>
    <phoneticPr fontId="9"/>
  </si>
  <si>
    <t>BS基金残高</t>
    <rPh sb="2" eb="4">
      <t>キキン</t>
    </rPh>
    <rPh sb="4" eb="6">
      <t>ザンダカ</t>
    </rPh>
    <phoneticPr fontId="9"/>
  </si>
  <si>
    <t>差額</t>
    <rPh sb="0" eb="2">
      <t>サガク</t>
    </rPh>
    <phoneticPr fontId="9"/>
  </si>
  <si>
    <t>雑入</t>
    <rPh sb="0" eb="2">
      <t>ザツニュウ</t>
    </rPh>
    <phoneticPr fontId="4"/>
  </si>
  <si>
    <t>←CF投資活動支出：国県等補助金収入</t>
    <rPh sb="3" eb="7">
      <t>トウシカツドウ</t>
    </rPh>
    <rPh sb="7" eb="9">
      <t>シシュツ</t>
    </rPh>
    <rPh sb="10" eb="13">
      <t>クニケントウ</t>
    </rPh>
    <rPh sb="13" eb="16">
      <t>ホジョキン</t>
    </rPh>
    <rPh sb="16" eb="18">
      <t>シュウニュウ</t>
    </rPh>
    <phoneticPr fontId="9"/>
  </si>
  <si>
    <t>市民税（個人）</t>
    <rPh sb="4" eb="6">
      <t>コジン</t>
    </rPh>
    <phoneticPr fontId="4"/>
  </si>
  <si>
    <t>市民税（法人）</t>
    <rPh sb="4" eb="6">
      <t>ホウジン</t>
    </rPh>
    <phoneticPr fontId="4"/>
  </si>
  <si>
    <t>貸付収入</t>
    <rPh sb="0" eb="2">
      <t>カシツケ</t>
    </rPh>
    <rPh sb="2" eb="4">
      <t>シュウニュウ</t>
    </rPh>
    <phoneticPr fontId="4"/>
  </si>
  <si>
    <t>特別土地保有税</t>
    <rPh sb="0" eb="2">
      <t>トクベツ</t>
    </rPh>
    <rPh sb="2" eb="4">
      <t>トチ</t>
    </rPh>
    <rPh sb="4" eb="7">
      <t>ホユウゼイ</t>
    </rPh>
    <phoneticPr fontId="12"/>
  </si>
  <si>
    <t>分担金及び負担金</t>
    <phoneticPr fontId="4"/>
  </si>
  <si>
    <t>使用料及び手数料</t>
    <rPh sb="3" eb="4">
      <t>オヨ</t>
    </rPh>
    <rPh sb="5" eb="8">
      <t>テスウリョウ</t>
    </rPh>
    <phoneticPr fontId="9"/>
  </si>
  <si>
    <t>国庫支出金</t>
    <rPh sb="0" eb="2">
      <t>コッコ</t>
    </rPh>
    <rPh sb="2" eb="5">
      <t>シシュツキン</t>
    </rPh>
    <phoneticPr fontId="9"/>
  </si>
  <si>
    <t>奨学金</t>
    <rPh sb="0" eb="3">
      <t>ショウガクキン</t>
    </rPh>
    <phoneticPr fontId="9"/>
  </si>
  <si>
    <t>自治体名：中泊町</t>
  </si>
  <si>
    <t>株式会社みずほフィナンシャルグループ</t>
    <phoneticPr fontId="3"/>
  </si>
  <si>
    <t>東北電力株式会社</t>
    <rPh sb="0" eb="2">
      <t>トウホク</t>
    </rPh>
    <rPh sb="2" eb="4">
      <t>デンリョク</t>
    </rPh>
    <phoneticPr fontId="9"/>
  </si>
  <si>
    <t>青森放送株式会社</t>
    <rPh sb="0" eb="4">
      <t>アオモリホウソウ</t>
    </rPh>
    <rPh sb="4" eb="8">
      <t>カブシキガイシャ</t>
    </rPh>
    <phoneticPr fontId="9"/>
  </si>
  <si>
    <t>株式会社陸奥新報社</t>
    <rPh sb="0" eb="4">
      <t>カブシキガイシャ</t>
    </rPh>
    <rPh sb="4" eb="6">
      <t>ムツ</t>
    </rPh>
    <rPh sb="6" eb="8">
      <t>シンポウ</t>
    </rPh>
    <rPh sb="8" eb="9">
      <t>シャ</t>
    </rPh>
    <phoneticPr fontId="9"/>
  </si>
  <si>
    <t>むつ湾フェリー株式会社</t>
    <rPh sb="2" eb="3">
      <t>ワン</t>
    </rPh>
    <rPh sb="7" eb="11">
      <t>カブシキガイシャ</t>
    </rPh>
    <phoneticPr fontId="9"/>
  </si>
  <si>
    <t>株式会社アクトプラン</t>
    <rPh sb="0" eb="4">
      <t>カブシキガイシャ</t>
    </rPh>
    <phoneticPr fontId="9"/>
  </si>
  <si>
    <t>株式会社小泊うみどりーむ振興社</t>
    <rPh sb="0" eb="4">
      <t>カブシキガイシャ</t>
    </rPh>
    <rPh sb="4" eb="6">
      <t>コドマリ</t>
    </rPh>
    <rPh sb="12" eb="14">
      <t>シンコウ</t>
    </rPh>
    <rPh sb="14" eb="15">
      <t>シャ</t>
    </rPh>
    <phoneticPr fontId="9"/>
  </si>
  <si>
    <t>青森県信用保証協会出捐金</t>
    <phoneticPr fontId="9"/>
  </si>
  <si>
    <t>青森県農業信用基金協会出資金</t>
    <rPh sb="3" eb="5">
      <t>ノウギョウ</t>
    </rPh>
    <rPh sb="5" eb="7">
      <t>シンヨウ</t>
    </rPh>
    <rPh sb="7" eb="9">
      <t>キキン</t>
    </rPh>
    <rPh sb="9" eb="11">
      <t>キョウカイ</t>
    </rPh>
    <rPh sb="11" eb="14">
      <t>シュッシキン</t>
    </rPh>
    <phoneticPr fontId="9"/>
  </si>
  <si>
    <t>（公社）青森県青果物価格安定基金協会出資金</t>
    <rPh sb="1" eb="3">
      <t>コウシャ</t>
    </rPh>
    <rPh sb="4" eb="7">
      <t>アオモリケン</t>
    </rPh>
    <rPh sb="7" eb="10">
      <t>セイカブツ</t>
    </rPh>
    <rPh sb="10" eb="12">
      <t>カカク</t>
    </rPh>
    <rPh sb="12" eb="14">
      <t>アンテイ</t>
    </rPh>
    <rPh sb="14" eb="16">
      <t>キキン</t>
    </rPh>
    <rPh sb="16" eb="18">
      <t>キョウカイ</t>
    </rPh>
    <rPh sb="18" eb="21">
      <t>シュッシキン</t>
    </rPh>
    <phoneticPr fontId="9"/>
  </si>
  <si>
    <t>青森県漁業信用基金協会出資金</t>
    <rPh sb="0" eb="3">
      <t>アオモリケン</t>
    </rPh>
    <rPh sb="3" eb="5">
      <t>ギョギョウ</t>
    </rPh>
    <rPh sb="5" eb="7">
      <t>シンヨウ</t>
    </rPh>
    <rPh sb="7" eb="9">
      <t>キキン</t>
    </rPh>
    <rPh sb="9" eb="11">
      <t>キョウカイ</t>
    </rPh>
    <rPh sb="11" eb="14">
      <t>シュッシキン</t>
    </rPh>
    <phoneticPr fontId="9"/>
  </si>
  <si>
    <t>（公社）青森県栽培漁業振興協会出捐金</t>
    <rPh sb="1" eb="3">
      <t>コウシャ</t>
    </rPh>
    <rPh sb="4" eb="7">
      <t>アオモリケン</t>
    </rPh>
    <rPh sb="7" eb="9">
      <t>サイバイ</t>
    </rPh>
    <rPh sb="9" eb="11">
      <t>ギョギョウ</t>
    </rPh>
    <rPh sb="11" eb="15">
      <t>シンコウキョウカイ</t>
    </rPh>
    <rPh sb="15" eb="17">
      <t>シュツエン</t>
    </rPh>
    <rPh sb="17" eb="18">
      <t>キン</t>
    </rPh>
    <phoneticPr fontId="9"/>
  </si>
  <si>
    <t>地方公営企業等金融機構出資金</t>
    <rPh sb="0" eb="7">
      <t>チホウコウエイキギョウトウ</t>
    </rPh>
    <rPh sb="7" eb="11">
      <t>キンユウキコウ</t>
    </rPh>
    <rPh sb="11" eb="14">
      <t>シュッシキン</t>
    </rPh>
    <phoneticPr fontId="9"/>
  </si>
  <si>
    <t>（公社）青森観光連盟出資金</t>
    <rPh sb="1" eb="3">
      <t>コウシャ</t>
    </rPh>
    <rPh sb="4" eb="6">
      <t>アオモリ</t>
    </rPh>
    <rPh sb="6" eb="10">
      <t>カンコウレンメイ</t>
    </rPh>
    <rPh sb="10" eb="13">
      <t>シュッシキン</t>
    </rPh>
    <phoneticPr fontId="9"/>
  </si>
  <si>
    <t>（一社）青森県畜産協会出資金</t>
    <rPh sb="1" eb="3">
      <t>イッシャ</t>
    </rPh>
    <rPh sb="4" eb="7">
      <t>アオモリケン</t>
    </rPh>
    <rPh sb="7" eb="9">
      <t>チクサン</t>
    </rPh>
    <rPh sb="9" eb="11">
      <t>キョウカイ</t>
    </rPh>
    <rPh sb="11" eb="14">
      <t>シュッシキン</t>
    </rPh>
    <phoneticPr fontId="9"/>
  </si>
  <si>
    <t>ふるさと市町村圏基金</t>
  </si>
  <si>
    <t>財政調整基金</t>
  </si>
  <si>
    <t>減債基金</t>
  </si>
  <si>
    <t>秋元文庫基金</t>
  </si>
  <si>
    <t>青少年育成基金</t>
  </si>
  <si>
    <t>後継者等育成基金</t>
  </si>
  <si>
    <t>合併振興基金</t>
  </si>
  <si>
    <t>地域福祉基金</t>
  </si>
  <si>
    <t>ふるさと活性化対策基金</t>
  </si>
  <si>
    <t>森林環境譲与税基金</t>
    <rPh sb="0" eb="2">
      <t>シンリン</t>
    </rPh>
    <rPh sb="2" eb="4">
      <t>カンキョウ</t>
    </rPh>
    <rPh sb="4" eb="6">
      <t>ジョウヨ</t>
    </rPh>
    <rPh sb="6" eb="7">
      <t>ゼイ</t>
    </rPh>
    <rPh sb="7" eb="9">
      <t>キキン</t>
    </rPh>
    <phoneticPr fontId="17"/>
  </si>
  <si>
    <t>土地開発基金</t>
  </si>
  <si>
    <t>財産収入（その他）</t>
    <rPh sb="0" eb="2">
      <t>ザイサン</t>
    </rPh>
    <rPh sb="2" eb="4">
      <t>シュウニュウ</t>
    </rPh>
    <rPh sb="7" eb="8">
      <t>タ</t>
    </rPh>
    <phoneticPr fontId="9"/>
  </si>
  <si>
    <t>町税</t>
    <rPh sb="0" eb="1">
      <t>マチ</t>
    </rPh>
    <rPh sb="1" eb="2">
      <t>ゼイ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</si>
</sst>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_);[Red]\(#,##0\)"/>
    <numFmt numFmtId="178" formatCode="#,###;[Red]&quot;△&quot;#,###"/>
    <numFmt numFmtId="179" formatCode="#,##0\ ;[Red]\(#,##0\)"/>
  </numFmts>
  <fonts count="28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i/>
      <sz val="11"/>
      <color rgb="FF7F7F7F"/>
      <name val="游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4">
    <xf numFmtId="0" fontId="0" fillId="0" borderId="0"/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3" fillId="0" borderId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/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/>
    <xf numFmtId="0" fontId="27" fillId="0" borderId="0">
      <alignment vertical="center"/>
    </xf>
    <xf numFmtId="38" fontId="27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/>
    <xf numFmtId="3" fontId="5" fillId="0" borderId="1" xfId="0" applyNumberFormat="1" applyFont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3" fontId="5" fillId="0" borderId="0" xfId="0" applyNumberFormat="1" applyFont="1"/>
    <xf numFmtId="3" fontId="5" fillId="0" borderId="1" xfId="0" applyNumberFormat="1" applyFont="1" applyBorder="1" applyAlignment="1">
      <alignment horizontal="left" vertical="center"/>
    </xf>
    <xf numFmtId="3" fontId="6" fillId="0" borderId="0" xfId="0" applyNumberFormat="1" applyFont="1" applyAlignment="1">
      <alignment horizontal="right"/>
    </xf>
    <xf numFmtId="3" fontId="7" fillId="0" borderId="0" xfId="0" applyNumberFormat="1" applyFont="1"/>
    <xf numFmtId="3" fontId="6" fillId="0" borderId="0" xfId="0" applyNumberFormat="1" applyFont="1"/>
    <xf numFmtId="3" fontId="5" fillId="0" borderId="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left" vertical="center"/>
    </xf>
    <xf numFmtId="3" fontId="8" fillId="0" borderId="0" xfId="0" applyNumberFormat="1" applyFont="1"/>
    <xf numFmtId="3" fontId="5" fillId="2" borderId="4" xfId="0" applyNumberFormat="1" applyFont="1" applyFill="1" applyBorder="1" applyAlignment="1">
      <alignment horizontal="center" vertical="center"/>
    </xf>
    <xf numFmtId="3" fontId="5" fillId="2" borderId="6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/>
    </xf>
    <xf numFmtId="3" fontId="5" fillId="2" borderId="8" xfId="0" applyNumberFormat="1" applyFont="1" applyFill="1" applyBorder="1" applyAlignment="1">
      <alignment horizontal="center" vertical="center"/>
    </xf>
    <xf numFmtId="3" fontId="5" fillId="0" borderId="4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 shrinkToFit="1"/>
    </xf>
    <xf numFmtId="10" fontId="5" fillId="0" borderId="0" xfId="0" applyNumberFormat="1" applyFont="1"/>
    <xf numFmtId="3" fontId="14" fillId="0" borderId="1" xfId="0" applyNumberFormat="1" applyFont="1" applyBorder="1" applyAlignment="1">
      <alignment horizontal="right" vertical="center"/>
    </xf>
    <xf numFmtId="3" fontId="15" fillId="0" borderId="4" xfId="0" applyNumberFormat="1" applyFont="1" applyBorder="1" applyAlignment="1">
      <alignment horizontal="center" vertical="center"/>
    </xf>
    <xf numFmtId="3" fontId="15" fillId="0" borderId="4" xfId="0" applyNumberFormat="1" applyFont="1" applyBorder="1" applyAlignment="1">
      <alignment vertical="center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5" fillId="3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177" fontId="5" fillId="0" borderId="1" xfId="0" applyNumberFormat="1" applyFont="1" applyBorder="1" applyAlignment="1">
      <alignment vertical="center"/>
    </xf>
    <xf numFmtId="3" fontId="5" fillId="3" borderId="1" xfId="0" applyNumberFormat="1" applyFont="1" applyFill="1" applyBorder="1" applyAlignment="1">
      <alignment horizontal="left" vertical="center" shrinkToFit="1"/>
    </xf>
    <xf numFmtId="177" fontId="5" fillId="3" borderId="1" xfId="0" applyNumberFormat="1" applyFont="1" applyFill="1" applyBorder="1" applyAlignment="1">
      <alignment horizontal="right" vertical="center" shrinkToFit="1"/>
    </xf>
    <xf numFmtId="3" fontId="5" fillId="3" borderId="1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8" fontId="18" fillId="0" borderId="1" xfId="7" applyFont="1" applyFill="1" applyBorder="1" applyAlignment="1">
      <alignment vertical="center"/>
    </xf>
    <xf numFmtId="10" fontId="5" fillId="0" borderId="1" xfId="8" applyNumberFormat="1" applyFont="1" applyBorder="1" applyAlignment="1">
      <alignment horizontal="right" vertical="center"/>
    </xf>
    <xf numFmtId="10" fontId="22" fillId="4" borderId="11" xfId="9" applyNumberFormat="1" applyFont="1" applyFill="1" applyBorder="1" applyAlignment="1">
      <alignment horizontal="center" vertical="top"/>
    </xf>
    <xf numFmtId="0" fontId="22" fillId="4" borderId="11" xfId="9" applyFont="1" applyFill="1" applyBorder="1" applyAlignment="1">
      <alignment horizontal="center" vertical="top"/>
    </xf>
    <xf numFmtId="178" fontId="19" fillId="4" borderId="12" xfId="9" applyNumberFormat="1" applyFont="1" applyFill="1" applyBorder="1" applyAlignment="1" applyProtection="1">
      <alignment horizontal="right" vertical="center"/>
      <protection locked="0"/>
    </xf>
    <xf numFmtId="178" fontId="19" fillId="4" borderId="13" xfId="9" applyNumberFormat="1" applyFont="1" applyFill="1" applyBorder="1" applyAlignment="1" applyProtection="1">
      <alignment horizontal="right" vertical="center"/>
      <protection locked="0"/>
    </xf>
    <xf numFmtId="178" fontId="19" fillId="4" borderId="14" xfId="9" applyNumberFormat="1" applyFont="1" applyFill="1" applyBorder="1" applyAlignment="1" applyProtection="1">
      <alignment horizontal="right" vertical="center"/>
      <protection locked="0"/>
    </xf>
    <xf numFmtId="3" fontId="5" fillId="5" borderId="0" xfId="0" applyNumberFormat="1" applyFont="1" applyFill="1"/>
    <xf numFmtId="3" fontId="5" fillId="0" borderId="0" xfId="0" applyNumberFormat="1" applyFont="1" applyBorder="1" applyAlignment="1">
      <alignment horizontal="right" vertical="center"/>
    </xf>
    <xf numFmtId="3" fontId="5" fillId="0" borderId="0" xfId="0" applyNumberFormat="1" applyFont="1" applyBorder="1"/>
    <xf numFmtId="3" fontId="14" fillId="0" borderId="0" xfId="0" applyNumberFormat="1" applyFont="1" applyBorder="1" applyAlignment="1">
      <alignment horizontal="right"/>
    </xf>
    <xf numFmtId="3" fontId="5" fillId="3" borderId="0" xfId="0" applyNumberFormat="1" applyFont="1" applyFill="1"/>
    <xf numFmtId="3" fontId="5" fillId="0" borderId="1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7" xfId="0" applyNumberFormat="1" applyFont="1" applyBorder="1" applyAlignment="1">
      <alignment horizontal="right" vertical="center"/>
    </xf>
    <xf numFmtId="178" fontId="23" fillId="4" borderId="4" xfId="3" applyNumberFormat="1" applyFont="1" applyFill="1" applyBorder="1" applyAlignment="1" applyProtection="1">
      <alignment horizontal="right" vertical="center"/>
      <protection locked="0"/>
    </xf>
    <xf numFmtId="3" fontId="24" fillId="3" borderId="1" xfId="0" applyNumberFormat="1" applyFont="1" applyFill="1" applyBorder="1" applyAlignment="1">
      <alignment horizontal="left" vertical="center" wrapText="1" shrinkToFit="1"/>
    </xf>
    <xf numFmtId="3" fontId="5" fillId="6" borderId="0" xfId="0" applyNumberFormat="1" applyFont="1" applyFill="1"/>
    <xf numFmtId="3" fontId="14" fillId="3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179" fontId="5" fillId="0" borderId="1" xfId="10" applyNumberFormat="1" applyFont="1" applyBorder="1" applyAlignment="1" applyProtection="1">
      <alignment vertical="center" shrinkToFit="1"/>
    </xf>
    <xf numFmtId="3" fontId="5" fillId="0" borderId="0" xfId="0" applyNumberFormat="1" applyFont="1" applyBorder="1" applyAlignment="1">
      <alignment horizontal="left" vertical="center" shrinkToFit="1"/>
    </xf>
    <xf numFmtId="177" fontId="5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left" vertical="center" wrapText="1"/>
    </xf>
    <xf numFmtId="3" fontId="24" fillId="3" borderId="1" xfId="0" applyNumberFormat="1" applyFont="1" applyFill="1" applyBorder="1" applyAlignment="1">
      <alignment horizontal="right" vertical="center" wrapText="1" shrinkToFit="1"/>
    </xf>
    <xf numFmtId="3" fontId="5" fillId="0" borderId="1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left" vertical="center"/>
    </xf>
    <xf numFmtId="3" fontId="6" fillId="0" borderId="0" xfId="0" applyNumberFormat="1" applyFont="1" applyAlignment="1">
      <alignment horizontal="left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5" fillId="0" borderId="9" xfId="0" applyNumberFormat="1" applyFont="1" applyBorder="1" applyAlignment="1">
      <alignment vertical="center"/>
    </xf>
    <xf numFmtId="3" fontId="15" fillId="2" borderId="1" xfId="0" applyNumberFormat="1" applyFont="1" applyFill="1" applyBorder="1" applyAlignment="1">
      <alignment horizontal="center" vertical="center"/>
    </xf>
    <xf numFmtId="3" fontId="15" fillId="0" borderId="2" xfId="0" applyNumberFormat="1" applyFont="1" applyBorder="1" applyAlignment="1">
      <alignment vertical="center"/>
    </xf>
  </cellXfs>
  <cellStyles count="24">
    <cellStyle name="パーセント" xfId="8" builtinId="5"/>
    <cellStyle name="パーセント 2" xfId="18" xr:uid="{6B804F1C-9470-4EBE-87BF-807F265BBE31}"/>
    <cellStyle name="桁区切り" xfId="7" builtinId="6"/>
    <cellStyle name="桁区切り 2" xfId="13" xr:uid="{2275D4A5-1BAB-491C-A6C0-95B63FC3B86C}"/>
    <cellStyle name="桁区切り 2 2" xfId="4" xr:uid="{8FF8F433-88E3-4196-B221-8A97F1552919}"/>
    <cellStyle name="桁区切り 2 2 2" xfId="23" xr:uid="{70EB8A35-089B-46C9-B764-142AB8B5BD21}"/>
    <cellStyle name="桁区切り 2 2 3" xfId="17" xr:uid="{A8542D41-FE0C-4CCB-8DCF-2C4D2BC7653E}"/>
    <cellStyle name="桁区切り 3" xfId="2" xr:uid="{21238F37-8440-443E-AC5D-E1CEF2A24F32}"/>
    <cellStyle name="桁区切り 3 2" xfId="15" xr:uid="{EA202B35-0990-49A6-9DA8-4A5F5E63FE94}"/>
    <cellStyle name="桁区切り 4" xfId="1" xr:uid="{C97D0133-9E50-434C-865E-9EA8AE7D53C3}"/>
    <cellStyle name="桁区切り 4 2" xfId="20" xr:uid="{164FB3B8-CF50-4E1E-A80F-C5527CF35DD1}"/>
    <cellStyle name="説明文" xfId="10" builtinId="53"/>
    <cellStyle name="標準" xfId="0" builtinId="0"/>
    <cellStyle name="標準 2" xfId="3" xr:uid="{940C4BE9-696B-4A6F-BF37-8F15DD93094E}"/>
    <cellStyle name="標準 2 2" xfId="9" xr:uid="{6EAB1BBC-903D-4F0C-91A1-6454F2504B9B}"/>
    <cellStyle name="標準 2 2 2" xfId="5" xr:uid="{8CA0BEDB-FC6D-4CD6-B63C-AA3DD198152D}"/>
    <cellStyle name="標準 2 2 2 2" xfId="22" xr:uid="{9286C082-21C3-4306-BF09-1E48839D28AB}"/>
    <cellStyle name="標準 2 2 2 3" xfId="16" xr:uid="{B2B9EF72-F225-402C-89B9-CFF4481E5EDA}"/>
    <cellStyle name="標準 2 2 3" xfId="11" xr:uid="{1631F0B5-C7AD-49CC-B8A7-7FEB43723DC7}"/>
    <cellStyle name="標準 2 3" xfId="12" xr:uid="{0918759F-51CB-43AF-9195-3F5AD3F38C04}"/>
    <cellStyle name="標準 3" xfId="14" xr:uid="{1C2FC71B-08F7-45D4-845E-F55817E35F33}"/>
    <cellStyle name="標準 4" xfId="19" xr:uid="{B252FA92-DCF1-4B51-8939-2AE08422AD81}"/>
    <cellStyle name="標準 5" xfId="6" xr:uid="{DF7884DD-B09C-4C17-9885-49F6D11429AA}"/>
    <cellStyle name="標準 5 2" xfId="21" xr:uid="{B03836BD-2008-492F-9159-0245754056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6"/>
  <sheetViews>
    <sheetView tabSelected="1" view="pageBreakPreview" zoomScale="60" zoomScaleNormal="85" workbookViewId="0">
      <selection activeCell="G36" sqref="G36"/>
    </sheetView>
  </sheetViews>
  <sheetFormatPr defaultColWidth="8.875" defaultRowHeight="11.25"/>
  <cols>
    <col min="1" max="1" width="36.125" style="5" customWidth="1"/>
    <col min="2" max="11" width="15.375" style="5" customWidth="1"/>
    <col min="12" max="16384" width="8.875" style="5"/>
  </cols>
  <sheetData>
    <row r="1" spans="1:10" ht="21">
      <c r="A1" s="8" t="s">
        <v>0</v>
      </c>
    </row>
    <row r="2" spans="1:10" ht="13.5">
      <c r="A2" s="9" t="s">
        <v>175</v>
      </c>
    </row>
    <row r="3" spans="1:10" ht="13.5">
      <c r="A3" s="9" t="s">
        <v>140</v>
      </c>
    </row>
    <row r="5" spans="1:10" ht="13.5">
      <c r="A5" s="14" t="s">
        <v>1</v>
      </c>
      <c r="H5" s="7" t="s">
        <v>125</v>
      </c>
    </row>
    <row r="6" spans="1:10" ht="37.5" customHeight="1">
      <c r="A6" s="2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</row>
    <row r="7" spans="1:10" ht="18" customHeight="1">
      <c r="A7" s="6" t="s">
        <v>176</v>
      </c>
      <c r="B7" s="1"/>
      <c r="C7" s="1"/>
      <c r="D7" s="1">
        <v>93500</v>
      </c>
      <c r="E7" s="1"/>
      <c r="F7" s="1">
        <f>B7*E7</f>
        <v>0</v>
      </c>
      <c r="G7" s="1">
        <v>0</v>
      </c>
      <c r="H7" s="1">
        <v>93500</v>
      </c>
    </row>
    <row r="8" spans="1:10" ht="18" customHeight="1">
      <c r="A8" s="68" t="s">
        <v>177</v>
      </c>
      <c r="B8" s="1"/>
      <c r="C8" s="1"/>
      <c r="D8" s="1">
        <v>710500</v>
      </c>
      <c r="E8" s="1"/>
      <c r="F8" s="1">
        <f>E8*B8</f>
        <v>0</v>
      </c>
      <c r="G8" s="1">
        <v>0</v>
      </c>
      <c r="H8" s="1">
        <v>710500</v>
      </c>
    </row>
    <row r="9" spans="1:10" ht="18" customHeight="1">
      <c r="A9" s="4" t="s">
        <v>10</v>
      </c>
      <c r="B9" s="1">
        <f t="shared" ref="B9:H9" si="0">SUM(B7:B8)</f>
        <v>0</v>
      </c>
      <c r="C9" s="1">
        <f t="shared" si="0"/>
        <v>0</v>
      </c>
      <c r="D9" s="1">
        <f t="shared" si="0"/>
        <v>804000</v>
      </c>
      <c r="E9" s="1">
        <f t="shared" si="0"/>
        <v>0</v>
      </c>
      <c r="F9" s="1">
        <f t="shared" si="0"/>
        <v>0</v>
      </c>
      <c r="G9" s="1">
        <f t="shared" si="0"/>
        <v>0</v>
      </c>
      <c r="H9" s="1">
        <f t="shared" si="0"/>
        <v>804000</v>
      </c>
    </row>
    <row r="11" spans="1:10" ht="13.5">
      <c r="A11" s="14" t="s">
        <v>11</v>
      </c>
      <c r="J11" s="7" t="s">
        <v>125</v>
      </c>
    </row>
    <row r="12" spans="1:10" ht="37.5" customHeight="1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3" t="s">
        <v>18</v>
      </c>
      <c r="H12" s="3" t="s">
        <v>19</v>
      </c>
      <c r="I12" s="3" t="s">
        <v>20</v>
      </c>
      <c r="J12" s="3" t="s">
        <v>9</v>
      </c>
    </row>
    <row r="13" spans="1:10" ht="18" customHeight="1">
      <c r="A13" s="23"/>
      <c r="B13" s="1"/>
      <c r="C13" s="1"/>
      <c r="D13" s="1"/>
      <c r="E13" s="48">
        <f>C13-D13</f>
        <v>0</v>
      </c>
      <c r="F13" s="1"/>
      <c r="G13" s="21">
        <v>0</v>
      </c>
      <c r="H13" s="1">
        <f>E13*G13</f>
        <v>0</v>
      </c>
      <c r="I13" s="1"/>
      <c r="J13" s="1"/>
    </row>
    <row r="14" spans="1:10" ht="18" customHeight="1">
      <c r="A14" s="6"/>
      <c r="B14" s="1"/>
      <c r="C14" s="1"/>
      <c r="D14" s="1"/>
      <c r="E14" s="48">
        <f t="shared" ref="E14:E16" si="1">C14-D14</f>
        <v>0</v>
      </c>
      <c r="F14" s="1"/>
      <c r="G14" s="21">
        <v>0</v>
      </c>
      <c r="H14" s="1">
        <f>E14*G14</f>
        <v>0</v>
      </c>
      <c r="I14" s="1"/>
      <c r="J14" s="1"/>
    </row>
    <row r="15" spans="1:10" ht="18" customHeight="1">
      <c r="A15" s="6"/>
      <c r="B15" s="1"/>
      <c r="C15" s="1"/>
      <c r="D15" s="1"/>
      <c r="E15" s="48">
        <f t="shared" si="1"/>
        <v>0</v>
      </c>
      <c r="F15" s="1"/>
      <c r="G15" s="21">
        <v>0</v>
      </c>
      <c r="H15" s="1">
        <f t="shared" ref="H15:H16" si="2">E15*G15</f>
        <v>0</v>
      </c>
      <c r="I15" s="1"/>
      <c r="J15" s="1"/>
    </row>
    <row r="16" spans="1:10" ht="18" customHeight="1">
      <c r="A16" s="23"/>
      <c r="B16" s="1"/>
      <c r="C16" s="1"/>
      <c r="D16" s="1"/>
      <c r="E16" s="48">
        <f t="shared" si="1"/>
        <v>0</v>
      </c>
      <c r="F16" s="1"/>
      <c r="G16" s="21">
        <v>0</v>
      </c>
      <c r="H16" s="1">
        <f t="shared" si="2"/>
        <v>0</v>
      </c>
      <c r="I16" s="1"/>
      <c r="J16" s="1"/>
    </row>
    <row r="17" spans="1:11" ht="18" customHeight="1">
      <c r="A17" s="4" t="s">
        <v>10</v>
      </c>
      <c r="B17" s="1">
        <f>SUM(B13:B16)</f>
        <v>0</v>
      </c>
      <c r="C17" s="1">
        <f>SUM(C13:C16)</f>
        <v>0</v>
      </c>
      <c r="D17" s="1">
        <f>SUM(D13:D16)</f>
        <v>0</v>
      </c>
      <c r="E17" s="1">
        <f>SUM(E13:E16)</f>
        <v>0</v>
      </c>
      <c r="F17" s="1">
        <f>SUM(F13:F16)</f>
        <v>0</v>
      </c>
      <c r="G17" s="21" t="e">
        <f t="shared" ref="G17" si="3">B17/F17</f>
        <v>#DIV/0!</v>
      </c>
      <c r="H17" s="1">
        <f>SUM(H13:H16)</f>
        <v>0</v>
      </c>
      <c r="I17" s="1">
        <f>SUM(I13:I16)</f>
        <v>0</v>
      </c>
      <c r="J17" s="1">
        <f>SUM(J13:J16)</f>
        <v>0</v>
      </c>
    </row>
    <row r="19" spans="1:11" ht="13.5">
      <c r="A19" s="14" t="s">
        <v>21</v>
      </c>
      <c r="K19" s="7" t="s">
        <v>125</v>
      </c>
    </row>
    <row r="20" spans="1:11" ht="37.5" customHeight="1">
      <c r="A20" s="2" t="s">
        <v>12</v>
      </c>
      <c r="B20" s="3" t="s">
        <v>22</v>
      </c>
      <c r="C20" s="3" t="s">
        <v>14</v>
      </c>
      <c r="D20" s="3" t="s">
        <v>15</v>
      </c>
      <c r="E20" s="3" t="s">
        <v>16</v>
      </c>
      <c r="F20" s="3" t="s">
        <v>17</v>
      </c>
      <c r="G20" s="3" t="s">
        <v>18</v>
      </c>
      <c r="H20" s="3" t="s">
        <v>19</v>
      </c>
      <c r="I20" s="3" t="s">
        <v>23</v>
      </c>
      <c r="J20" s="3" t="s">
        <v>24</v>
      </c>
      <c r="K20" s="3" t="s">
        <v>9</v>
      </c>
    </row>
    <row r="21" spans="1:11" ht="18" customHeight="1">
      <c r="A21" s="6" t="s">
        <v>178</v>
      </c>
      <c r="B21" s="1">
        <v>175000</v>
      </c>
      <c r="C21" s="34"/>
      <c r="D21" s="34"/>
      <c r="E21" s="32">
        <f>C21-D21</f>
        <v>0</v>
      </c>
      <c r="F21" s="34"/>
      <c r="G21" s="21">
        <v>0</v>
      </c>
      <c r="H21" s="1">
        <f t="shared" ref="H21:H35" si="4">E21*G21</f>
        <v>0</v>
      </c>
      <c r="I21" s="1"/>
      <c r="J21" s="48">
        <f t="shared" ref="J21:J34" si="5">B21+I21</f>
        <v>175000</v>
      </c>
      <c r="K21" s="1">
        <v>175000</v>
      </c>
    </row>
    <row r="22" spans="1:11" ht="18" customHeight="1">
      <c r="A22" s="6" t="s">
        <v>179</v>
      </c>
      <c r="B22" s="1">
        <v>100000</v>
      </c>
      <c r="C22" s="34"/>
      <c r="D22" s="34"/>
      <c r="E22" s="32">
        <f t="shared" ref="E22:E35" si="6">C22-D22</f>
        <v>0</v>
      </c>
      <c r="F22" s="34"/>
      <c r="G22" s="21">
        <v>0</v>
      </c>
      <c r="H22" s="1">
        <f t="shared" si="4"/>
        <v>0</v>
      </c>
      <c r="I22" s="1"/>
      <c r="J22" s="48">
        <f t="shared" si="5"/>
        <v>100000</v>
      </c>
      <c r="K22" s="1">
        <v>100000</v>
      </c>
    </row>
    <row r="23" spans="1:11" ht="18" customHeight="1">
      <c r="A23" s="6" t="s">
        <v>180</v>
      </c>
      <c r="B23" s="1">
        <v>200000</v>
      </c>
      <c r="C23" s="34"/>
      <c r="D23" s="34"/>
      <c r="E23" s="32">
        <f t="shared" si="6"/>
        <v>0</v>
      </c>
      <c r="F23" s="34"/>
      <c r="G23" s="21">
        <v>0</v>
      </c>
      <c r="H23" s="1">
        <f t="shared" si="4"/>
        <v>0</v>
      </c>
      <c r="I23" s="1"/>
      <c r="J23" s="48">
        <f t="shared" si="5"/>
        <v>200000</v>
      </c>
      <c r="K23" s="1">
        <v>200000</v>
      </c>
    </row>
    <row r="24" spans="1:11" ht="18" customHeight="1">
      <c r="A24" s="6" t="s">
        <v>181</v>
      </c>
      <c r="B24" s="1">
        <v>600000</v>
      </c>
      <c r="C24" s="34"/>
      <c r="D24" s="34"/>
      <c r="E24" s="32">
        <f t="shared" si="6"/>
        <v>0</v>
      </c>
      <c r="F24" s="34"/>
      <c r="G24" s="21">
        <v>0</v>
      </c>
      <c r="H24" s="1">
        <f t="shared" si="4"/>
        <v>0</v>
      </c>
      <c r="I24" s="1"/>
      <c r="J24" s="48">
        <f t="shared" si="5"/>
        <v>600000</v>
      </c>
      <c r="K24" s="1">
        <v>600000</v>
      </c>
    </row>
    <row r="25" spans="1:11" ht="18" customHeight="1">
      <c r="A25" s="6" t="s">
        <v>182</v>
      </c>
      <c r="B25" s="1">
        <v>200000</v>
      </c>
      <c r="C25" s="34"/>
      <c r="D25" s="34"/>
      <c r="E25" s="32">
        <f t="shared" si="6"/>
        <v>0</v>
      </c>
      <c r="F25" s="34"/>
      <c r="G25" s="21">
        <v>0</v>
      </c>
      <c r="H25" s="1">
        <f t="shared" si="4"/>
        <v>0</v>
      </c>
      <c r="I25" s="1"/>
      <c r="J25" s="48">
        <f t="shared" si="5"/>
        <v>200000</v>
      </c>
      <c r="K25" s="1">
        <v>200000</v>
      </c>
    </row>
    <row r="26" spans="1:11" ht="18" customHeight="1">
      <c r="A26" s="74" t="s">
        <v>183</v>
      </c>
      <c r="B26" s="1">
        <v>18000000</v>
      </c>
      <c r="C26" s="34"/>
      <c r="D26" s="34"/>
      <c r="E26" s="32">
        <f t="shared" si="6"/>
        <v>0</v>
      </c>
      <c r="F26" s="34"/>
      <c r="G26" s="21">
        <v>0</v>
      </c>
      <c r="H26" s="1">
        <f t="shared" si="4"/>
        <v>0</v>
      </c>
      <c r="I26" s="1"/>
      <c r="J26" s="48">
        <f t="shared" si="5"/>
        <v>18000000</v>
      </c>
      <c r="K26" s="1">
        <v>18000000</v>
      </c>
    </row>
    <row r="27" spans="1:11" ht="18" customHeight="1">
      <c r="A27" s="60" t="s">
        <v>184</v>
      </c>
      <c r="B27" s="1">
        <v>4960000</v>
      </c>
      <c r="C27" s="34"/>
      <c r="D27" s="34"/>
      <c r="E27" s="32">
        <f t="shared" si="6"/>
        <v>0</v>
      </c>
      <c r="F27" s="34"/>
      <c r="G27" s="21">
        <v>0</v>
      </c>
      <c r="H27" s="1">
        <f t="shared" si="4"/>
        <v>0</v>
      </c>
      <c r="I27" s="1"/>
      <c r="J27" s="48">
        <f t="shared" si="5"/>
        <v>4960000</v>
      </c>
      <c r="K27" s="1">
        <v>4960000</v>
      </c>
    </row>
    <row r="28" spans="1:11" ht="18" customHeight="1">
      <c r="A28" s="67" t="s">
        <v>185</v>
      </c>
      <c r="B28" s="1">
        <v>450000</v>
      </c>
      <c r="C28" s="34"/>
      <c r="D28" s="34"/>
      <c r="E28" s="32">
        <f t="shared" si="6"/>
        <v>0</v>
      </c>
      <c r="F28" s="34"/>
      <c r="G28" s="21">
        <v>0</v>
      </c>
      <c r="H28" s="1">
        <f t="shared" si="4"/>
        <v>0</v>
      </c>
      <c r="I28" s="1"/>
      <c r="J28" s="48">
        <f t="shared" si="5"/>
        <v>450000</v>
      </c>
      <c r="K28" s="1">
        <v>450000</v>
      </c>
    </row>
    <row r="29" spans="1:11" ht="18" customHeight="1">
      <c r="A29" s="67" t="s">
        <v>186</v>
      </c>
      <c r="B29" s="1">
        <v>25200000</v>
      </c>
      <c r="C29" s="34"/>
      <c r="D29" s="34"/>
      <c r="E29" s="32">
        <f t="shared" si="6"/>
        <v>0</v>
      </c>
      <c r="F29" s="34"/>
      <c r="G29" s="21">
        <v>0</v>
      </c>
      <c r="H29" s="1">
        <f t="shared" si="4"/>
        <v>0</v>
      </c>
      <c r="I29" s="1"/>
      <c r="J29" s="48">
        <f t="shared" si="5"/>
        <v>25200000</v>
      </c>
      <c r="K29" s="1">
        <v>25200000</v>
      </c>
    </row>
    <row r="30" spans="1:11" ht="18" customHeight="1">
      <c r="A30" s="67" t="s">
        <v>187</v>
      </c>
      <c r="B30" s="1">
        <v>6071000</v>
      </c>
      <c r="C30" s="34"/>
      <c r="D30" s="34"/>
      <c r="E30" s="32">
        <f t="shared" si="6"/>
        <v>0</v>
      </c>
      <c r="F30" s="34"/>
      <c r="G30" s="21">
        <v>0</v>
      </c>
      <c r="H30" s="1">
        <f t="shared" si="4"/>
        <v>0</v>
      </c>
      <c r="I30" s="1"/>
      <c r="J30" s="48">
        <f t="shared" si="5"/>
        <v>6071000</v>
      </c>
      <c r="K30" s="1">
        <v>6071000</v>
      </c>
    </row>
    <row r="31" spans="1:11" ht="18" customHeight="1">
      <c r="A31" s="67" t="s">
        <v>188</v>
      </c>
      <c r="B31" s="1">
        <v>1100000</v>
      </c>
      <c r="C31" s="34"/>
      <c r="D31" s="34"/>
      <c r="E31" s="32">
        <f t="shared" si="6"/>
        <v>0</v>
      </c>
      <c r="F31" s="34"/>
      <c r="G31" s="21">
        <v>0</v>
      </c>
      <c r="H31" s="1">
        <f t="shared" si="4"/>
        <v>0</v>
      </c>
      <c r="I31" s="1"/>
      <c r="J31" s="48">
        <f t="shared" si="5"/>
        <v>1100000</v>
      </c>
      <c r="K31" s="1">
        <v>1100000</v>
      </c>
    </row>
    <row r="32" spans="1:11" ht="18" customHeight="1">
      <c r="A32" s="67" t="s">
        <v>189</v>
      </c>
      <c r="B32" s="1">
        <v>200000</v>
      </c>
      <c r="C32" s="34"/>
      <c r="D32" s="34"/>
      <c r="E32" s="32">
        <f t="shared" si="6"/>
        <v>0</v>
      </c>
      <c r="F32" s="34"/>
      <c r="G32" s="21">
        <v>0</v>
      </c>
      <c r="H32" s="1">
        <f t="shared" si="4"/>
        <v>0</v>
      </c>
      <c r="I32" s="1"/>
      <c r="J32" s="48">
        <f t="shared" si="5"/>
        <v>200000</v>
      </c>
      <c r="K32" s="1">
        <v>200000</v>
      </c>
    </row>
    <row r="33" spans="1:11" ht="18" customHeight="1">
      <c r="A33" s="67" t="s">
        <v>190</v>
      </c>
      <c r="B33" s="1">
        <v>3500000</v>
      </c>
      <c r="C33" s="34"/>
      <c r="D33" s="34"/>
      <c r="E33" s="32">
        <f t="shared" si="6"/>
        <v>0</v>
      </c>
      <c r="F33" s="34"/>
      <c r="G33" s="21">
        <v>0</v>
      </c>
      <c r="H33" s="1">
        <f t="shared" si="4"/>
        <v>0</v>
      </c>
      <c r="I33" s="1"/>
      <c r="J33" s="48">
        <f t="shared" si="5"/>
        <v>3500000</v>
      </c>
      <c r="K33" s="1">
        <v>3500000</v>
      </c>
    </row>
    <row r="34" spans="1:11" ht="18" customHeight="1">
      <c r="A34" s="67" t="s">
        <v>191</v>
      </c>
      <c r="B34" s="1">
        <v>32119000</v>
      </c>
      <c r="C34" s="34"/>
      <c r="D34" s="34"/>
      <c r="E34" s="32">
        <f t="shared" si="6"/>
        <v>0</v>
      </c>
      <c r="F34" s="34"/>
      <c r="G34" s="21">
        <v>0</v>
      </c>
      <c r="H34" s="1">
        <f t="shared" si="4"/>
        <v>0</v>
      </c>
      <c r="I34" s="1"/>
      <c r="J34" s="48">
        <f t="shared" si="5"/>
        <v>32119000</v>
      </c>
      <c r="K34" s="1"/>
    </row>
    <row r="35" spans="1:11" ht="18" customHeight="1">
      <c r="A35" s="6" t="s">
        <v>30</v>
      </c>
      <c r="B35" s="1"/>
      <c r="C35" s="34"/>
      <c r="D35" s="34"/>
      <c r="E35" s="32">
        <f t="shared" si="6"/>
        <v>0</v>
      </c>
      <c r="F35" s="34"/>
      <c r="G35" s="21">
        <v>0</v>
      </c>
      <c r="H35" s="1">
        <f t="shared" si="4"/>
        <v>0</v>
      </c>
      <c r="I35" s="1"/>
      <c r="J35" s="48"/>
      <c r="K35" s="1"/>
    </row>
    <row r="36" spans="1:11" ht="18" customHeight="1">
      <c r="A36" s="4" t="s">
        <v>10</v>
      </c>
      <c r="B36" s="1">
        <f>SUM(B21:B35)</f>
        <v>92875000</v>
      </c>
      <c r="C36" s="1">
        <f>SUM(C21:C35)</f>
        <v>0</v>
      </c>
      <c r="D36" s="1">
        <f>SUM(D21:D35)</f>
        <v>0</v>
      </c>
      <c r="E36" s="1">
        <f>SUM(E21:E35)</f>
        <v>0</v>
      </c>
      <c r="F36" s="1">
        <f>SUM(F21:F35)</f>
        <v>0</v>
      </c>
      <c r="G36" s="1">
        <f>SUM(G21:G35)</f>
        <v>0</v>
      </c>
      <c r="H36" s="1">
        <f>SUM(H21:H35)</f>
        <v>0</v>
      </c>
      <c r="I36" s="1">
        <f>SUM(I21:I35)</f>
        <v>0</v>
      </c>
      <c r="J36" s="1">
        <f>SUM(J21:J35)</f>
        <v>92875000</v>
      </c>
      <c r="K36" s="1">
        <f>SUM(K21:K35)</f>
        <v>60756000</v>
      </c>
    </row>
  </sheetData>
  <phoneticPr fontId="9"/>
  <pageMargins left="0.3888888888888889" right="0.3888888888888889" top="0.3888888888888889" bottom="0.3888888888888889" header="0.19444444444444445" footer="0.19444444444444445"/>
  <pageSetup paperSize="9" scale="67" fitToHeight="0" orientation="landscape" r:id="rId1"/>
  <headerFooter>
    <oddHeader>&amp;R&amp;9&amp;D</oddHeader>
    <oddFooter>&amp;C&amp;9&amp;P/&amp;N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2"/>
  <sheetViews>
    <sheetView view="pageBreakPreview" zoomScale="60" zoomScaleNormal="100" workbookViewId="0">
      <selection activeCell="C1" sqref="C1"/>
    </sheetView>
  </sheetViews>
  <sheetFormatPr defaultColWidth="8.875" defaultRowHeight="11.25"/>
  <cols>
    <col min="1" max="1" width="18.875" style="5" customWidth="1"/>
    <col min="2" max="6" width="20.875" style="5" customWidth="1"/>
    <col min="7" max="7" width="11.375" style="5" bestFit="1" customWidth="1"/>
    <col min="8" max="8" width="11.875" style="5" bestFit="1" customWidth="1"/>
    <col min="9" max="16384" width="8.875" style="5"/>
  </cols>
  <sheetData>
    <row r="1" spans="1:8" ht="21">
      <c r="A1" s="8" t="s">
        <v>87</v>
      </c>
    </row>
    <row r="2" spans="1:8" ht="13.5">
      <c r="A2" s="9" t="s">
        <v>175</v>
      </c>
    </row>
    <row r="3" spans="1:8" ht="13.5">
      <c r="A3" s="9" t="s">
        <v>140</v>
      </c>
    </row>
    <row r="4" spans="1:8" ht="13.5">
      <c r="F4" s="7" t="s">
        <v>125</v>
      </c>
    </row>
    <row r="5" spans="1:8" ht="22.5" customHeight="1">
      <c r="A5" s="76" t="s">
        <v>88</v>
      </c>
      <c r="B5" s="76" t="s">
        <v>89</v>
      </c>
      <c r="C5" s="76" t="s">
        <v>90</v>
      </c>
      <c r="D5" s="76" t="s">
        <v>91</v>
      </c>
      <c r="E5" s="76"/>
      <c r="F5" s="76" t="s">
        <v>92</v>
      </c>
    </row>
    <row r="6" spans="1:8" ht="22.5" customHeight="1">
      <c r="A6" s="76"/>
      <c r="B6" s="76"/>
      <c r="C6" s="76"/>
      <c r="D6" s="2" t="s">
        <v>93</v>
      </c>
      <c r="E6" s="2" t="s">
        <v>30</v>
      </c>
      <c r="F6" s="76"/>
    </row>
    <row r="7" spans="1:8" ht="18" customHeight="1">
      <c r="A7" s="6" t="s">
        <v>113</v>
      </c>
      <c r="B7" s="1">
        <v>0</v>
      </c>
      <c r="C7" s="1">
        <v>128000</v>
      </c>
      <c r="D7" s="1">
        <v>0</v>
      </c>
      <c r="E7" s="1">
        <v>0</v>
      </c>
      <c r="F7" s="1">
        <f>B7+C7-D7-E7</f>
        <v>128000</v>
      </c>
      <c r="G7" s="56">
        <v>128000</v>
      </c>
    </row>
    <row r="8" spans="1:8" ht="18" customHeight="1">
      <c r="A8" s="22" t="s">
        <v>114</v>
      </c>
      <c r="B8" s="1">
        <v>18738000</v>
      </c>
      <c r="C8" s="1">
        <v>1046000</v>
      </c>
      <c r="D8" s="1">
        <v>0</v>
      </c>
      <c r="E8" s="1">
        <v>0</v>
      </c>
      <c r="F8" s="1">
        <f>B8+C8-D8-E8</f>
        <v>19784000</v>
      </c>
      <c r="G8" s="56">
        <v>19784000</v>
      </c>
      <c r="H8" s="5">
        <f>G8-F8</f>
        <v>0</v>
      </c>
    </row>
    <row r="9" spans="1:8" ht="18" customHeight="1">
      <c r="A9" s="22" t="s">
        <v>116</v>
      </c>
      <c r="B9" s="1">
        <v>31047000</v>
      </c>
      <c r="C9" s="1">
        <v>61238000</v>
      </c>
      <c r="D9" s="1">
        <v>31047000</v>
      </c>
      <c r="E9" s="1">
        <v>0</v>
      </c>
      <c r="F9" s="1">
        <f>B9+C9-D9-E9</f>
        <v>61238000</v>
      </c>
      <c r="G9" s="57">
        <v>63238000</v>
      </c>
    </row>
    <row r="10" spans="1:8" ht="18" customHeight="1">
      <c r="A10" s="6" t="s">
        <v>115</v>
      </c>
      <c r="B10" s="1">
        <v>849510000</v>
      </c>
      <c r="C10" s="1">
        <v>163059000</v>
      </c>
      <c r="D10" s="1">
        <v>0</v>
      </c>
      <c r="E10" s="1">
        <v>0</v>
      </c>
      <c r="F10" s="1">
        <f>B10+C10</f>
        <v>1012569000</v>
      </c>
      <c r="G10" s="58">
        <v>1012569000</v>
      </c>
    </row>
    <row r="11" spans="1:8" ht="18" customHeight="1">
      <c r="A11" s="23" t="s">
        <v>124</v>
      </c>
      <c r="B11" s="1"/>
      <c r="C11" s="1">
        <v>0</v>
      </c>
      <c r="D11" s="1">
        <v>0</v>
      </c>
      <c r="E11" s="1">
        <v>0</v>
      </c>
      <c r="F11" s="1">
        <f t="shared" ref="F11" si="0">B11+C11-D11-E11</f>
        <v>0</v>
      </c>
    </row>
    <row r="12" spans="1:8" ht="18" customHeight="1">
      <c r="A12" s="4" t="s">
        <v>10</v>
      </c>
      <c r="B12" s="1">
        <f>SUM(B7:B11)</f>
        <v>899295000</v>
      </c>
      <c r="C12" s="1">
        <f>SUM(C7:C11)</f>
        <v>225471000</v>
      </c>
      <c r="D12" s="1">
        <f>SUM(D7:D11)</f>
        <v>31047000</v>
      </c>
      <c r="E12" s="1">
        <f>SUM(E7:E11)</f>
        <v>0</v>
      </c>
      <c r="F12" s="1">
        <f>SUM(F7:F11)</f>
        <v>1093719000</v>
      </c>
    </row>
  </sheetData>
  <mergeCells count="5">
    <mergeCell ref="A5:A6"/>
    <mergeCell ref="B5:B6"/>
    <mergeCell ref="C5:C6"/>
    <mergeCell ref="F5:F6"/>
    <mergeCell ref="D5:E5"/>
  </mergeCells>
  <phoneticPr fontId="9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4BAB5-B19F-4E8A-A63A-3FF2E0B76D0F}">
  <dimension ref="A1:E25"/>
  <sheetViews>
    <sheetView view="pageBreakPreview" zoomScale="60" zoomScaleNormal="85" workbookViewId="0">
      <selection activeCell="E15" sqref="E15"/>
    </sheetView>
  </sheetViews>
  <sheetFormatPr defaultColWidth="8.875" defaultRowHeight="11.25"/>
  <cols>
    <col min="1" max="1" width="25.875" style="5" customWidth="1"/>
    <col min="2" max="3" width="16.875" style="5" customWidth="1"/>
    <col min="4" max="4" width="21.5" style="5" customWidth="1"/>
    <col min="5" max="5" width="16.875" style="5" customWidth="1"/>
    <col min="6" max="6" width="11.625" style="5" bestFit="1" customWidth="1"/>
    <col min="7" max="7" width="10.75" style="5" bestFit="1" customWidth="1"/>
    <col min="8" max="16384" width="8.875" style="5"/>
  </cols>
  <sheetData>
    <row r="1" spans="1:5" ht="21">
      <c r="A1" s="8" t="s">
        <v>94</v>
      </c>
      <c r="B1" s="5" t="s">
        <v>141</v>
      </c>
    </row>
    <row r="2" spans="1:5" ht="13.5">
      <c r="A2" s="9" t="s">
        <v>175</v>
      </c>
    </row>
    <row r="3" spans="1:5" ht="13.5">
      <c r="A3" s="9" t="s">
        <v>140</v>
      </c>
    </row>
    <row r="4" spans="1:5" ht="13.5">
      <c r="E4" s="7" t="s">
        <v>125</v>
      </c>
    </row>
    <row r="5" spans="1:5" ht="22.5" customHeight="1">
      <c r="A5" s="46" t="s">
        <v>88</v>
      </c>
      <c r="B5" s="46" t="s">
        <v>95</v>
      </c>
      <c r="C5" s="46" t="s">
        <v>96</v>
      </c>
      <c r="D5" s="46" t="s">
        <v>97</v>
      </c>
      <c r="E5" s="46" t="s">
        <v>98</v>
      </c>
    </row>
    <row r="6" spans="1:5" ht="18" customHeight="1">
      <c r="A6" s="79" t="s">
        <v>99</v>
      </c>
      <c r="B6" s="64"/>
      <c r="C6" s="37"/>
      <c r="D6" s="38"/>
      <c r="E6" s="72"/>
    </row>
    <row r="7" spans="1:5" ht="18" customHeight="1">
      <c r="A7" s="80"/>
      <c r="B7" s="37"/>
      <c r="C7" s="34"/>
      <c r="D7" s="38"/>
      <c r="E7" s="37"/>
    </row>
    <row r="8" spans="1:5" ht="18" customHeight="1">
      <c r="A8" s="81"/>
      <c r="B8" s="39" t="s">
        <v>100</v>
      </c>
      <c r="C8" s="40"/>
      <c r="D8" s="41">
        <f>SUM(D6:D7)</f>
        <v>0</v>
      </c>
      <c r="E8" s="40"/>
    </row>
    <row r="9" spans="1:5" ht="18" customHeight="1">
      <c r="A9" s="80" t="s">
        <v>101</v>
      </c>
      <c r="B9" s="24"/>
      <c r="C9" s="24"/>
      <c r="D9" s="36"/>
      <c r="E9" s="1"/>
    </row>
    <row r="10" spans="1:5" ht="18" customHeight="1">
      <c r="A10" s="80"/>
      <c r="B10" s="24"/>
      <c r="C10" s="24"/>
      <c r="D10" s="36"/>
      <c r="E10" s="1"/>
    </row>
    <row r="11" spans="1:5" ht="18" customHeight="1">
      <c r="A11" s="80"/>
      <c r="B11" s="24"/>
      <c r="C11" s="24"/>
      <c r="D11" s="36"/>
      <c r="E11" s="1"/>
    </row>
    <row r="12" spans="1:5" ht="18" customHeight="1">
      <c r="A12" s="80"/>
      <c r="B12" s="75"/>
      <c r="C12" s="24"/>
      <c r="D12" s="36"/>
      <c r="E12" s="1"/>
    </row>
    <row r="13" spans="1:5" ht="18" customHeight="1">
      <c r="A13" s="80"/>
      <c r="B13" s="24"/>
      <c r="C13" s="24"/>
      <c r="D13" s="36"/>
      <c r="E13" s="1"/>
    </row>
    <row r="14" spans="1:5" ht="18" customHeight="1">
      <c r="A14" s="81"/>
      <c r="B14" s="47" t="s">
        <v>100</v>
      </c>
      <c r="C14" s="11"/>
      <c r="D14" s="36"/>
      <c r="E14" s="11"/>
    </row>
    <row r="15" spans="1:5" ht="18" customHeight="1">
      <c r="A15" s="47" t="s">
        <v>10</v>
      </c>
      <c r="B15" s="11"/>
      <c r="C15" s="11"/>
      <c r="D15" s="36"/>
      <c r="E15" s="11"/>
    </row>
    <row r="17" spans="2:5">
      <c r="B17" s="69"/>
      <c r="C17" s="69"/>
      <c r="D17" s="70"/>
      <c r="E17" s="56"/>
    </row>
    <row r="18" spans="2:5">
      <c r="B18" s="57"/>
      <c r="C18" s="57"/>
      <c r="D18" s="57"/>
      <c r="E18" s="57"/>
    </row>
    <row r="22" spans="2:5">
      <c r="B22" s="71"/>
      <c r="C22" s="57"/>
      <c r="D22" s="56"/>
    </row>
    <row r="23" spans="2:5">
      <c r="B23" s="57"/>
      <c r="C23" s="57"/>
      <c r="D23" s="57"/>
    </row>
    <row r="24" spans="2:5">
      <c r="B24" s="57"/>
      <c r="C24" s="57"/>
      <c r="D24" s="56"/>
    </row>
    <row r="25" spans="2:5">
      <c r="B25" s="57"/>
      <c r="C25" s="57"/>
      <c r="D25" s="57"/>
    </row>
  </sheetData>
  <mergeCells count="2">
    <mergeCell ref="A6:A8"/>
    <mergeCell ref="A9:A14"/>
  </mergeCells>
  <phoneticPr fontId="9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5"/>
  <sheetViews>
    <sheetView view="pageBreakPreview" zoomScale="80" zoomScaleNormal="90" zoomScaleSheetLayoutView="80" workbookViewId="0">
      <selection activeCell="B1" sqref="B1"/>
    </sheetView>
  </sheetViews>
  <sheetFormatPr defaultColWidth="8.875" defaultRowHeight="11.25"/>
  <cols>
    <col min="1" max="1" width="28.875" style="5" customWidth="1"/>
    <col min="2" max="3" width="24.875" style="5" customWidth="1"/>
    <col min="4" max="4" width="28.875" style="5" customWidth="1"/>
    <col min="5" max="5" width="24.875" style="5" customWidth="1"/>
    <col min="6" max="6" width="11" style="5" bestFit="1" customWidth="1"/>
    <col min="7" max="7" width="11.875" style="5" customWidth="1"/>
    <col min="8" max="16384" width="8.875" style="5"/>
  </cols>
  <sheetData>
    <row r="1" spans="1:6" ht="21">
      <c r="A1" s="8" t="s">
        <v>102</v>
      </c>
    </row>
    <row r="2" spans="1:6" ht="13.5">
      <c r="A2" s="9" t="s">
        <v>175</v>
      </c>
    </row>
    <row r="3" spans="1:6" ht="13.5">
      <c r="A3" s="9" t="s">
        <v>140</v>
      </c>
    </row>
    <row r="4" spans="1:6" ht="13.5">
      <c r="E4" s="7" t="s">
        <v>125</v>
      </c>
    </row>
    <row r="5" spans="1:6" ht="22.5" customHeight="1">
      <c r="A5" s="2" t="s">
        <v>103</v>
      </c>
      <c r="B5" s="2" t="s">
        <v>88</v>
      </c>
      <c r="C5" s="76" t="s">
        <v>104</v>
      </c>
      <c r="D5" s="76"/>
      <c r="E5" s="2" t="s">
        <v>97</v>
      </c>
    </row>
    <row r="6" spans="1:6" ht="18" customHeight="1">
      <c r="A6" s="81" t="s">
        <v>105</v>
      </c>
      <c r="B6" s="81" t="s">
        <v>106</v>
      </c>
      <c r="C6" s="80" t="s">
        <v>203</v>
      </c>
      <c r="D6" s="82"/>
      <c r="E6" s="1">
        <v>928795490</v>
      </c>
      <c r="F6" s="83" t="s">
        <v>151</v>
      </c>
    </row>
    <row r="7" spans="1:6" ht="18" customHeight="1">
      <c r="A7" s="81"/>
      <c r="B7" s="81"/>
      <c r="C7" s="80" t="s">
        <v>117</v>
      </c>
      <c r="D7" s="82"/>
      <c r="E7" s="1">
        <v>69810000</v>
      </c>
      <c r="F7" s="83"/>
    </row>
    <row r="8" spans="1:6" ht="18" customHeight="1">
      <c r="A8" s="81"/>
      <c r="B8" s="81"/>
      <c r="C8" s="80" t="s">
        <v>118</v>
      </c>
      <c r="D8" s="82"/>
      <c r="E8" s="1">
        <f>617000+1301000+1526000+223381000+4594000+4221000+638000+2641000+1133877</f>
        <v>240052877</v>
      </c>
      <c r="F8" s="83"/>
    </row>
    <row r="9" spans="1:6" ht="18" customHeight="1">
      <c r="A9" s="81"/>
      <c r="B9" s="81"/>
      <c r="C9" s="80" t="s">
        <v>119</v>
      </c>
      <c r="D9" s="82"/>
      <c r="E9" s="1">
        <f>3741079000-31055769</f>
        <v>3710023231</v>
      </c>
      <c r="F9" s="83"/>
    </row>
    <row r="10" spans="1:6" ht="18" customHeight="1">
      <c r="A10" s="81"/>
      <c r="B10" s="81"/>
      <c r="C10" s="80" t="s">
        <v>120</v>
      </c>
      <c r="D10" s="82"/>
      <c r="E10" s="1">
        <v>1133877</v>
      </c>
      <c r="F10" s="83"/>
    </row>
    <row r="11" spans="1:6" ht="18" customHeight="1">
      <c r="A11" s="81"/>
      <c r="B11" s="81"/>
      <c r="C11" s="80" t="s">
        <v>121</v>
      </c>
      <c r="D11" s="82"/>
      <c r="E11" s="1">
        <v>61464416</v>
      </c>
      <c r="F11" s="83"/>
    </row>
    <row r="12" spans="1:6" ht="18" customHeight="1">
      <c r="A12" s="81"/>
      <c r="B12" s="81"/>
      <c r="C12" s="80" t="s">
        <v>138</v>
      </c>
      <c r="D12" s="82"/>
      <c r="E12" s="1">
        <f>E13-SUM(E6:E11)</f>
        <v>0</v>
      </c>
      <c r="F12" s="5" t="s">
        <v>152</v>
      </c>
    </row>
    <row r="13" spans="1:6" ht="18" customHeight="1">
      <c r="A13" s="81"/>
      <c r="B13" s="81"/>
      <c r="C13" s="81" t="s">
        <v>41</v>
      </c>
      <c r="D13" s="82"/>
      <c r="E13" s="1">
        <v>5011279891</v>
      </c>
      <c r="F13" s="59"/>
    </row>
    <row r="14" spans="1:6" ht="18" customHeight="1">
      <c r="A14" s="81"/>
      <c r="B14" s="81" t="s">
        <v>107</v>
      </c>
      <c r="C14" s="84" t="s">
        <v>108</v>
      </c>
      <c r="D14" s="23" t="s">
        <v>122</v>
      </c>
      <c r="E14" s="1"/>
      <c r="F14" s="5" t="s">
        <v>147</v>
      </c>
    </row>
    <row r="15" spans="1:6" ht="18" customHeight="1">
      <c r="A15" s="81"/>
      <c r="B15" s="81"/>
      <c r="C15" s="81"/>
      <c r="D15" s="23" t="s">
        <v>123</v>
      </c>
      <c r="E15" s="1"/>
      <c r="F15" s="5" t="s">
        <v>148</v>
      </c>
    </row>
    <row r="16" spans="1:6" ht="18" customHeight="1">
      <c r="A16" s="81"/>
      <c r="B16" s="81"/>
      <c r="C16" s="81"/>
      <c r="D16" s="6"/>
      <c r="E16" s="1"/>
    </row>
    <row r="17" spans="1:7" ht="18" customHeight="1">
      <c r="A17" s="81"/>
      <c r="B17" s="81"/>
      <c r="C17" s="81"/>
      <c r="D17" s="6"/>
      <c r="E17" s="1"/>
    </row>
    <row r="18" spans="1:7" ht="18" customHeight="1">
      <c r="A18" s="81"/>
      <c r="B18" s="81"/>
      <c r="C18" s="81"/>
      <c r="D18" s="4" t="s">
        <v>100</v>
      </c>
      <c r="E18" s="34">
        <f>SUM(E14:E17)</f>
        <v>0</v>
      </c>
      <c r="F18" s="59"/>
      <c r="G18" s="5" t="s">
        <v>166</v>
      </c>
    </row>
    <row r="19" spans="1:7" ht="18" customHeight="1">
      <c r="A19" s="81"/>
      <c r="B19" s="81"/>
      <c r="C19" s="84" t="s">
        <v>109</v>
      </c>
      <c r="D19" s="23" t="s">
        <v>122</v>
      </c>
      <c r="E19" s="34">
        <v>2143841735</v>
      </c>
      <c r="F19" s="5" t="s">
        <v>149</v>
      </c>
    </row>
    <row r="20" spans="1:7" ht="18" customHeight="1">
      <c r="A20" s="81"/>
      <c r="B20" s="81"/>
      <c r="C20" s="81"/>
      <c r="D20" s="23" t="s">
        <v>123</v>
      </c>
      <c r="E20" s="34">
        <f>+【済】財源情報の明細!C12-【済】財源の明細!E19</f>
        <v>601801709</v>
      </c>
      <c r="F20" s="5" t="s">
        <v>150</v>
      </c>
    </row>
    <row r="21" spans="1:7" ht="18" customHeight="1">
      <c r="A21" s="81"/>
      <c r="B21" s="81"/>
      <c r="C21" s="81"/>
      <c r="D21" s="6"/>
      <c r="E21" s="34"/>
    </row>
    <row r="22" spans="1:7" ht="18" customHeight="1">
      <c r="A22" s="81"/>
      <c r="B22" s="81"/>
      <c r="C22" s="81"/>
      <c r="D22" s="6"/>
      <c r="E22" s="34"/>
    </row>
    <row r="23" spans="1:7" ht="18" customHeight="1">
      <c r="A23" s="81"/>
      <c r="B23" s="81"/>
      <c r="C23" s="81"/>
      <c r="D23" s="4" t="s">
        <v>100</v>
      </c>
      <c r="E23" s="34">
        <f>SUM(E19:E22)</f>
        <v>2745643444</v>
      </c>
      <c r="F23" s="59"/>
    </row>
    <row r="24" spans="1:7" ht="18" customHeight="1">
      <c r="A24" s="82"/>
      <c r="B24" s="82"/>
      <c r="C24" s="81" t="s">
        <v>41</v>
      </c>
      <c r="D24" s="82"/>
      <c r="E24" s="34">
        <f>E18+E23</f>
        <v>2745643444</v>
      </c>
      <c r="F24" s="59"/>
    </row>
    <row r="25" spans="1:7" ht="18" customHeight="1">
      <c r="A25" s="82"/>
      <c r="B25" s="81" t="s">
        <v>10</v>
      </c>
      <c r="C25" s="82"/>
      <c r="D25" s="82"/>
      <c r="E25" s="1">
        <f>E13+E24</f>
        <v>7756923335</v>
      </c>
    </row>
  </sheetData>
  <mergeCells count="17">
    <mergeCell ref="C7:D7"/>
    <mergeCell ref="C8:D8"/>
    <mergeCell ref="C9:D9"/>
    <mergeCell ref="F6:F11"/>
    <mergeCell ref="C5:D5"/>
    <mergeCell ref="A6:A25"/>
    <mergeCell ref="B6:B13"/>
    <mergeCell ref="C6:D6"/>
    <mergeCell ref="C10:D10"/>
    <mergeCell ref="C11:D11"/>
    <mergeCell ref="C12:D12"/>
    <mergeCell ref="C13:D13"/>
    <mergeCell ref="B14:B24"/>
    <mergeCell ref="C14:C18"/>
    <mergeCell ref="C19:C23"/>
    <mergeCell ref="C24:D24"/>
    <mergeCell ref="B25:D25"/>
  </mergeCells>
  <phoneticPr fontId="9"/>
  <pageMargins left="0.3888888888888889" right="0.3888888888888889" top="0.3888888888888889" bottom="0.3888888888888889" header="0.19444444444444445" footer="0.19444444444444445"/>
  <pageSetup paperSize="9" scale="96" orientation="landscape" r:id="rId1"/>
  <headerFooter>
    <oddHeader>&amp;R&amp;9&amp;D</oddHeader>
    <oddFooter>&amp;C&amp;9&amp;P/&amp;N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C6AF6-55C8-4628-9613-4ACC634E3919}">
  <sheetPr>
    <pageSetUpPr fitToPage="1"/>
  </sheetPr>
  <dimension ref="A1:G14"/>
  <sheetViews>
    <sheetView view="pageBreakPreview" zoomScaleNormal="100" zoomScaleSheetLayoutView="100" workbookViewId="0">
      <selection activeCell="B2" sqref="B2"/>
    </sheetView>
  </sheetViews>
  <sheetFormatPr defaultColWidth="8.875" defaultRowHeight="20.25" customHeight="1"/>
  <cols>
    <col min="1" max="1" width="23.375" style="9" customWidth="1"/>
    <col min="2" max="6" width="20.875" style="9" customWidth="1"/>
    <col min="7" max="7" width="8.875" style="9"/>
    <col min="8" max="8" width="12.875" style="9" bestFit="1" customWidth="1"/>
    <col min="9" max="9" width="8.875" style="9"/>
    <col min="10" max="10" width="12.875" style="9" bestFit="1" customWidth="1"/>
    <col min="11" max="11" width="10.25" style="9" bestFit="1" customWidth="1"/>
    <col min="12" max="16384" width="8.875" style="9"/>
  </cols>
  <sheetData>
    <row r="1" spans="1:7" ht="21" customHeight="1">
      <c r="A1" s="85" t="s">
        <v>136</v>
      </c>
      <c r="B1" s="86"/>
      <c r="C1" s="86"/>
      <c r="D1" s="86"/>
      <c r="E1" s="86"/>
      <c r="F1" s="86"/>
    </row>
    <row r="2" spans="1:7" ht="13.5" customHeight="1">
      <c r="A2" s="30" t="s">
        <v>175</v>
      </c>
      <c r="B2" s="5"/>
      <c r="C2" s="30"/>
      <c r="D2" s="30"/>
      <c r="E2" s="30"/>
      <c r="F2" s="29"/>
    </row>
    <row r="3" spans="1:7" ht="13.5" customHeight="1">
      <c r="A3" s="31" t="s">
        <v>140</v>
      </c>
      <c r="B3" s="31"/>
      <c r="C3" s="31"/>
      <c r="D3" s="31"/>
      <c r="E3" s="31"/>
      <c r="F3" s="29"/>
    </row>
    <row r="4" spans="1:7" ht="13.5" customHeight="1">
      <c r="A4" s="30"/>
      <c r="B4" s="30"/>
      <c r="C4" s="30"/>
      <c r="D4" s="30"/>
      <c r="E4" s="30"/>
      <c r="F4" s="29" t="s">
        <v>137</v>
      </c>
    </row>
    <row r="5" spans="1:7" ht="20.25" customHeight="1">
      <c r="A5" s="87" t="s">
        <v>88</v>
      </c>
      <c r="B5" s="89" t="s">
        <v>97</v>
      </c>
      <c r="C5" s="89" t="s">
        <v>135</v>
      </c>
      <c r="D5" s="89"/>
      <c r="E5" s="89"/>
      <c r="F5" s="89"/>
    </row>
    <row r="6" spans="1:7" ht="20.25" customHeight="1">
      <c r="A6" s="87"/>
      <c r="B6" s="89"/>
      <c r="C6" s="89" t="s">
        <v>107</v>
      </c>
      <c r="D6" s="89" t="s">
        <v>134</v>
      </c>
      <c r="E6" s="89" t="s">
        <v>106</v>
      </c>
      <c r="F6" s="89" t="s">
        <v>30</v>
      </c>
    </row>
    <row r="7" spans="1:7" ht="20.25" customHeight="1" thickBot="1">
      <c r="A7" s="88"/>
      <c r="B7" s="90"/>
      <c r="C7" s="90"/>
      <c r="D7" s="90"/>
      <c r="E7" s="90"/>
      <c r="F7" s="90"/>
    </row>
    <row r="8" spans="1:7" ht="20.25" customHeight="1" thickTop="1">
      <c r="A8" s="28" t="s">
        <v>133</v>
      </c>
      <c r="B8" s="26">
        <v>8056803929</v>
      </c>
      <c r="C8" s="26">
        <v>2745643444</v>
      </c>
      <c r="D8" s="26">
        <v>122400000</v>
      </c>
      <c r="E8" s="26">
        <v>5011279891</v>
      </c>
      <c r="F8" s="66">
        <f>B8-C8-D8-E8</f>
        <v>177480594</v>
      </c>
    </row>
    <row r="9" spans="1:7" ht="20.25" customHeight="1">
      <c r="A9" s="28" t="s">
        <v>132</v>
      </c>
      <c r="B9" s="26"/>
      <c r="C9" s="26"/>
      <c r="D9" s="26"/>
      <c r="E9" s="26"/>
      <c r="F9" s="26"/>
      <c r="G9" s="9" t="s">
        <v>159</v>
      </c>
    </row>
    <row r="10" spans="1:7" ht="20.25" customHeight="1">
      <c r="A10" s="28" t="s">
        <v>131</v>
      </c>
      <c r="B10" s="26"/>
      <c r="C10" s="26"/>
      <c r="D10" s="26"/>
      <c r="E10" s="26"/>
      <c r="F10" s="26"/>
      <c r="G10" s="9" t="s">
        <v>158</v>
      </c>
    </row>
    <row r="11" spans="1:7" ht="20.25" customHeight="1">
      <c r="A11" s="28" t="s">
        <v>30</v>
      </c>
      <c r="B11" s="26"/>
      <c r="C11" s="26"/>
      <c r="D11" s="26"/>
      <c r="E11" s="26"/>
      <c r="F11" s="26"/>
    </row>
    <row r="12" spans="1:7" ht="20.25" customHeight="1">
      <c r="A12" s="27" t="s">
        <v>10</v>
      </c>
      <c r="B12" s="26">
        <f>SUM(B8:B11)</f>
        <v>8056803929</v>
      </c>
      <c r="C12" s="26">
        <f>SUM(C8:C11)</f>
        <v>2745643444</v>
      </c>
      <c r="D12" s="26">
        <f>SUM(D8:D11)</f>
        <v>122400000</v>
      </c>
      <c r="E12" s="26">
        <f>SUM(E8:E11)</f>
        <v>5011279891</v>
      </c>
      <c r="F12" s="66">
        <f>SUM(F8:F11)</f>
        <v>177480594</v>
      </c>
    </row>
    <row r="13" spans="1:7" ht="20.25" customHeight="1">
      <c r="C13" s="9">
        <v>21680822112</v>
      </c>
      <c r="D13" s="9">
        <v>5124500000</v>
      </c>
      <c r="E13" s="9">
        <v>24773106356</v>
      </c>
    </row>
    <row r="14" spans="1:7" ht="20.25" customHeight="1">
      <c r="C14" s="9" t="s">
        <v>146</v>
      </c>
    </row>
  </sheetData>
  <mergeCells count="8">
    <mergeCell ref="A1:F1"/>
    <mergeCell ref="A5:A7"/>
    <mergeCell ref="B5:B7"/>
    <mergeCell ref="C5:F5"/>
    <mergeCell ref="C6:C7"/>
    <mergeCell ref="D6:D7"/>
    <mergeCell ref="E6:E7"/>
    <mergeCell ref="F6:F7"/>
  </mergeCells>
  <phoneticPr fontId="9"/>
  <printOptions horizontalCentered="1"/>
  <pageMargins left="0.3888888888888889" right="0.3888888888888889" top="0.3888888888888889" bottom="0.3888888888888889" header="0.19444444444444445" footer="0.19444444444444445"/>
  <pageSetup paperSize="9" fitToHeight="0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1"/>
  <sheetViews>
    <sheetView view="pageBreakPreview" zoomScale="60" zoomScaleNormal="100" workbookViewId="0">
      <selection activeCell="B1" sqref="B1"/>
    </sheetView>
  </sheetViews>
  <sheetFormatPr defaultColWidth="8.875" defaultRowHeight="11.25"/>
  <cols>
    <col min="1" max="1" width="60.875" style="5" customWidth="1"/>
    <col min="2" max="2" width="40.875" style="5" customWidth="1"/>
    <col min="3" max="16384" width="8.875" style="5"/>
  </cols>
  <sheetData>
    <row r="1" spans="1:2" ht="21">
      <c r="A1" s="8" t="s">
        <v>110</v>
      </c>
    </row>
    <row r="2" spans="1:2" ht="13.5">
      <c r="A2" s="9" t="s">
        <v>175</v>
      </c>
    </row>
    <row r="3" spans="1:2" ht="13.5">
      <c r="A3" s="9" t="s">
        <v>140</v>
      </c>
    </row>
    <row r="4" spans="1:2" ht="13.5">
      <c r="B4" s="7" t="s">
        <v>125</v>
      </c>
    </row>
    <row r="5" spans="1:2" ht="22.5" customHeight="1">
      <c r="A5" s="2" t="s">
        <v>26</v>
      </c>
      <c r="B5" s="2" t="s">
        <v>92</v>
      </c>
    </row>
    <row r="6" spans="1:2" ht="18" customHeight="1">
      <c r="A6" s="6" t="s">
        <v>139</v>
      </c>
      <c r="B6" s="1">
        <v>227939558</v>
      </c>
    </row>
    <row r="7" spans="1:2" ht="18" customHeight="1">
      <c r="A7" s="6" t="s">
        <v>112</v>
      </c>
      <c r="B7" s="1">
        <v>10959480</v>
      </c>
    </row>
    <row r="8" spans="1:2" ht="18" customHeight="1">
      <c r="A8" s="6"/>
      <c r="B8" s="1"/>
    </row>
    <row r="9" spans="1:2" ht="18" customHeight="1">
      <c r="A9" s="6"/>
      <c r="B9" s="1"/>
    </row>
    <row r="10" spans="1:2" ht="18" customHeight="1">
      <c r="A10" s="6"/>
      <c r="B10" s="1"/>
    </row>
    <row r="11" spans="1:2" ht="18" customHeight="1">
      <c r="A11" s="4" t="s">
        <v>10</v>
      </c>
      <c r="B11" s="1">
        <f>SUM(B6:B7)</f>
        <v>238899038</v>
      </c>
    </row>
  </sheetData>
  <phoneticPr fontId="9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view="pageBreakPreview" zoomScale="60" zoomScaleNormal="100" workbookViewId="0">
      <selection activeCell="B1" sqref="B1"/>
    </sheetView>
  </sheetViews>
  <sheetFormatPr defaultColWidth="8.875" defaultRowHeight="11.25"/>
  <cols>
    <col min="1" max="1" width="38.25" style="5" bestFit="1" customWidth="1"/>
    <col min="2" max="7" width="19.875" style="5" customWidth="1"/>
    <col min="8" max="16384" width="8.875" style="5"/>
  </cols>
  <sheetData>
    <row r="1" spans="1:7" ht="21">
      <c r="A1" s="8" t="s">
        <v>25</v>
      </c>
    </row>
    <row r="2" spans="1:7" ht="13.5">
      <c r="A2" s="9" t="s">
        <v>175</v>
      </c>
    </row>
    <row r="3" spans="1:7" ht="13.5">
      <c r="A3" s="9" t="s">
        <v>140</v>
      </c>
    </row>
    <row r="4" spans="1:7" ht="13.5">
      <c r="G4" s="7" t="s">
        <v>125</v>
      </c>
    </row>
    <row r="5" spans="1:7" ht="22.5" customHeight="1">
      <c r="A5" s="2" t="s">
        <v>26</v>
      </c>
      <c r="B5" s="2" t="s">
        <v>27</v>
      </c>
      <c r="C5" s="2" t="s">
        <v>28</v>
      </c>
      <c r="D5" s="2" t="s">
        <v>29</v>
      </c>
      <c r="E5" s="2" t="s">
        <v>30</v>
      </c>
      <c r="F5" s="3" t="s">
        <v>31</v>
      </c>
      <c r="G5" s="3" t="s">
        <v>9</v>
      </c>
    </row>
    <row r="6" spans="1:7" ht="18" customHeight="1">
      <c r="A6" s="6" t="s">
        <v>192</v>
      </c>
      <c r="B6" s="1">
        <v>1881453923</v>
      </c>
      <c r="C6" s="1"/>
      <c r="D6" s="1"/>
      <c r="E6" s="1"/>
      <c r="F6" s="1">
        <f>B6+C6+D6+E6</f>
        <v>1881453923</v>
      </c>
      <c r="G6" s="1">
        <v>1881453923</v>
      </c>
    </row>
    <row r="7" spans="1:7" ht="18" customHeight="1">
      <c r="A7" s="6" t="s">
        <v>193</v>
      </c>
      <c r="B7" s="1">
        <v>8271585</v>
      </c>
      <c r="C7" s="1"/>
      <c r="D7" s="1"/>
      <c r="E7" s="1"/>
      <c r="F7" s="1">
        <f t="shared" ref="F7:F20" si="0">B7+C7+D7+E7</f>
        <v>8271585</v>
      </c>
      <c r="G7" s="1">
        <v>8271585</v>
      </c>
    </row>
    <row r="8" spans="1:7" ht="18" customHeight="1">
      <c r="A8" s="6" t="s">
        <v>194</v>
      </c>
      <c r="B8" s="1">
        <v>7102681</v>
      </c>
      <c r="C8" s="1"/>
      <c r="D8" s="1"/>
      <c r="E8" s="1"/>
      <c r="F8" s="1">
        <f t="shared" si="0"/>
        <v>7102681</v>
      </c>
      <c r="G8" s="1">
        <v>7102681</v>
      </c>
    </row>
    <row r="9" spans="1:7" ht="18" customHeight="1">
      <c r="A9" s="22" t="s">
        <v>195</v>
      </c>
      <c r="B9" s="1">
        <v>5386384</v>
      </c>
      <c r="C9" s="1"/>
      <c r="D9" s="1"/>
      <c r="E9" s="1"/>
      <c r="F9" s="1">
        <f t="shared" si="0"/>
        <v>5386384</v>
      </c>
      <c r="G9" s="1">
        <v>5386045</v>
      </c>
    </row>
    <row r="10" spans="1:7" ht="18" customHeight="1">
      <c r="A10" s="33" t="s">
        <v>196</v>
      </c>
      <c r="B10" s="1">
        <v>0</v>
      </c>
      <c r="C10" s="1"/>
      <c r="D10" s="1"/>
      <c r="E10" s="1"/>
      <c r="F10" s="1">
        <f t="shared" si="0"/>
        <v>0</v>
      </c>
      <c r="G10" s="1"/>
    </row>
    <row r="11" spans="1:7" ht="18" customHeight="1">
      <c r="A11" s="33" t="s">
        <v>197</v>
      </c>
      <c r="B11" s="1">
        <v>741114848</v>
      </c>
      <c r="C11" s="1"/>
      <c r="D11" s="1"/>
      <c r="E11" s="1"/>
      <c r="F11" s="1">
        <f t="shared" si="0"/>
        <v>741114848</v>
      </c>
      <c r="G11" s="1">
        <v>741114848</v>
      </c>
    </row>
    <row r="12" spans="1:7" ht="18" customHeight="1">
      <c r="A12" s="33" t="s">
        <v>198</v>
      </c>
      <c r="B12" s="1">
        <v>19573855</v>
      </c>
      <c r="C12" s="1"/>
      <c r="D12" s="1"/>
      <c r="E12" s="1"/>
      <c r="F12" s="1">
        <f t="shared" si="0"/>
        <v>19573855</v>
      </c>
      <c r="G12" s="1">
        <v>19573855</v>
      </c>
    </row>
    <row r="13" spans="1:7" ht="18" customHeight="1">
      <c r="A13" s="33" t="s">
        <v>199</v>
      </c>
      <c r="B13" s="1">
        <v>14615688</v>
      </c>
      <c r="C13" s="1"/>
      <c r="D13" s="1"/>
      <c r="E13" s="1"/>
      <c r="F13" s="1">
        <f t="shared" si="0"/>
        <v>14615688</v>
      </c>
      <c r="G13" s="1">
        <v>14615688</v>
      </c>
    </row>
    <row r="14" spans="1:7" ht="18" customHeight="1">
      <c r="A14" s="33" t="s">
        <v>201</v>
      </c>
      <c r="B14" s="1">
        <v>10013385</v>
      </c>
      <c r="C14" s="1"/>
      <c r="D14" s="1">
        <v>78178848</v>
      </c>
      <c r="E14" s="1"/>
      <c r="F14" s="1">
        <f>B14+C14+D14+E14</f>
        <v>88192233</v>
      </c>
      <c r="G14" s="1">
        <f>78178848+10013385</f>
        <v>88192233</v>
      </c>
    </row>
    <row r="15" spans="1:7" ht="18" customHeight="1">
      <c r="A15" s="33" t="s">
        <v>200</v>
      </c>
      <c r="B15" s="1">
        <v>10874031</v>
      </c>
      <c r="C15" s="1"/>
      <c r="D15" s="1"/>
      <c r="E15" s="1"/>
      <c r="F15" s="1">
        <f t="shared" si="0"/>
        <v>10874031</v>
      </c>
      <c r="G15" s="1">
        <v>10874031</v>
      </c>
    </row>
    <row r="16" spans="1:7" ht="18" customHeight="1">
      <c r="A16" s="33"/>
      <c r="B16" s="1"/>
      <c r="C16" s="1"/>
      <c r="D16" s="1"/>
      <c r="E16" s="1"/>
      <c r="F16" s="1">
        <f t="shared" si="0"/>
        <v>0</v>
      </c>
      <c r="G16" s="1"/>
    </row>
    <row r="17" spans="1:7" ht="18" customHeight="1">
      <c r="A17" s="33"/>
      <c r="B17" s="1"/>
      <c r="C17" s="1"/>
      <c r="D17" s="1"/>
      <c r="E17" s="1"/>
      <c r="F17" s="1">
        <f t="shared" si="0"/>
        <v>0</v>
      </c>
      <c r="G17" s="1"/>
    </row>
    <row r="18" spans="1:7" ht="18" customHeight="1">
      <c r="A18" s="33"/>
      <c r="B18" s="1"/>
      <c r="C18" s="1"/>
      <c r="D18" s="1"/>
      <c r="E18" s="1"/>
      <c r="F18" s="1">
        <f t="shared" si="0"/>
        <v>0</v>
      </c>
      <c r="G18" s="34"/>
    </row>
    <row r="19" spans="1:7" ht="18" customHeight="1">
      <c r="A19" s="33"/>
      <c r="B19" s="1"/>
      <c r="C19" s="1"/>
      <c r="D19" s="1"/>
      <c r="E19" s="1"/>
      <c r="F19" s="1">
        <f t="shared" si="0"/>
        <v>0</v>
      </c>
      <c r="G19" s="1"/>
    </row>
    <row r="20" spans="1:7" ht="18" customHeight="1">
      <c r="A20" s="33"/>
      <c r="B20" s="1"/>
      <c r="C20" s="1"/>
      <c r="D20" s="1"/>
      <c r="E20" s="1"/>
      <c r="F20" s="1">
        <f t="shared" si="0"/>
        <v>0</v>
      </c>
      <c r="G20" s="1"/>
    </row>
    <row r="21" spans="1:7" ht="18" customHeight="1">
      <c r="A21" s="4" t="s">
        <v>10</v>
      </c>
      <c r="B21" s="1">
        <f t="shared" ref="B21:G21" si="1">SUM(B6:B20)</f>
        <v>2698406380</v>
      </c>
      <c r="C21" s="1">
        <f t="shared" si="1"/>
        <v>0</v>
      </c>
      <c r="D21" s="1">
        <f t="shared" si="1"/>
        <v>78178848</v>
      </c>
      <c r="E21" s="1">
        <f t="shared" si="1"/>
        <v>0</v>
      </c>
      <c r="F21" s="1">
        <f t="shared" si="1"/>
        <v>2776585228</v>
      </c>
      <c r="G21" s="1">
        <f t="shared" si="1"/>
        <v>2776584889</v>
      </c>
    </row>
    <row r="23" spans="1:7">
      <c r="B23" s="65" t="s">
        <v>163</v>
      </c>
    </row>
    <row r="24" spans="1:7">
      <c r="B24" s="65">
        <v>3096699842</v>
      </c>
    </row>
    <row r="25" spans="1:7">
      <c r="B25" s="65" t="s">
        <v>164</v>
      </c>
    </row>
    <row r="26" spans="1:7">
      <c r="B26" s="65">
        <f>B24-B21</f>
        <v>398293462</v>
      </c>
    </row>
  </sheetData>
  <phoneticPr fontId="9"/>
  <pageMargins left="0.3888888888888889" right="0.3888888888888889" top="0.3888888888888889" bottom="0.3888888888888889" header="0.19444444444444445" footer="0.19444444444444445"/>
  <pageSetup paperSize="9" scale="81" fitToHeight="0" orientation="landscape" r:id="rId1"/>
  <headerFooter>
    <oddHeader>&amp;R&amp;9&amp;D</oddHeader>
    <oddFooter>&amp;C&amp;9&amp;P/&amp;N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6"/>
  <sheetViews>
    <sheetView view="pageBreakPreview" zoomScale="60" zoomScaleNormal="90" workbookViewId="0">
      <selection activeCell="B1" sqref="B1"/>
    </sheetView>
  </sheetViews>
  <sheetFormatPr defaultColWidth="8.875" defaultRowHeight="11.25"/>
  <cols>
    <col min="1" max="1" width="30.875" style="5" customWidth="1"/>
    <col min="2" max="6" width="19.875" style="5" customWidth="1"/>
    <col min="7" max="16384" width="8.875" style="5"/>
  </cols>
  <sheetData>
    <row r="1" spans="1:6" ht="21">
      <c r="A1" s="8" t="s">
        <v>32</v>
      </c>
    </row>
    <row r="2" spans="1:6" ht="13.5">
      <c r="A2" s="9" t="s">
        <v>175</v>
      </c>
    </row>
    <row r="3" spans="1:6" ht="13.5">
      <c r="A3" s="9" t="s">
        <v>140</v>
      </c>
    </row>
    <row r="4" spans="1:6" ht="13.5">
      <c r="F4" s="7" t="s">
        <v>125</v>
      </c>
    </row>
    <row r="5" spans="1:6" ht="22.5" customHeight="1">
      <c r="A5" s="76" t="s">
        <v>33</v>
      </c>
      <c r="B5" s="76" t="s">
        <v>34</v>
      </c>
      <c r="C5" s="76"/>
      <c r="D5" s="76" t="s">
        <v>35</v>
      </c>
      <c r="E5" s="76"/>
      <c r="F5" s="77" t="s">
        <v>36</v>
      </c>
    </row>
    <row r="6" spans="1:6" ht="22.5" customHeight="1">
      <c r="A6" s="76"/>
      <c r="B6" s="2" t="s">
        <v>37</v>
      </c>
      <c r="C6" s="3" t="s">
        <v>38</v>
      </c>
      <c r="D6" s="2" t="s">
        <v>37</v>
      </c>
      <c r="E6" s="3" t="s">
        <v>38</v>
      </c>
      <c r="F6" s="76"/>
    </row>
    <row r="7" spans="1:6" ht="18" customHeight="1">
      <c r="A7" s="6" t="s">
        <v>174</v>
      </c>
      <c r="B7" s="1">
        <v>5386045</v>
      </c>
      <c r="C7" s="1">
        <v>0</v>
      </c>
      <c r="D7" s="1">
        <v>0</v>
      </c>
      <c r="E7" s="1">
        <v>0</v>
      </c>
      <c r="F7" s="1">
        <f>B7</f>
        <v>5386045</v>
      </c>
    </row>
    <row r="8" spans="1:6" ht="18" customHeight="1">
      <c r="A8" s="6"/>
      <c r="B8" s="1"/>
      <c r="C8" s="1"/>
      <c r="D8" s="1"/>
      <c r="E8" s="1"/>
      <c r="F8" s="1"/>
    </row>
    <row r="9" spans="1:6" ht="18" customHeight="1">
      <c r="A9" s="6"/>
      <c r="B9" s="1"/>
      <c r="C9" s="1"/>
      <c r="D9" s="1"/>
      <c r="E9" s="1"/>
      <c r="F9" s="1"/>
    </row>
    <row r="10" spans="1:6" ht="18" customHeight="1">
      <c r="A10" s="6"/>
      <c r="B10" s="1"/>
      <c r="C10" s="1"/>
      <c r="D10" s="1"/>
      <c r="E10" s="1"/>
      <c r="F10" s="1"/>
    </row>
    <row r="11" spans="1:6" ht="18" customHeight="1">
      <c r="A11" s="6"/>
      <c r="B11" s="1"/>
      <c r="C11" s="1"/>
      <c r="D11" s="1"/>
      <c r="E11" s="1"/>
      <c r="F11" s="1"/>
    </row>
    <row r="12" spans="1:6" ht="18" customHeight="1">
      <c r="A12" s="6"/>
      <c r="B12" s="1"/>
      <c r="C12" s="1"/>
      <c r="D12" s="1"/>
      <c r="E12" s="1"/>
      <c r="F12" s="1"/>
    </row>
    <row r="13" spans="1:6" ht="18" customHeight="1">
      <c r="A13" s="6"/>
      <c r="B13" s="1"/>
      <c r="C13" s="1"/>
      <c r="D13" s="1"/>
      <c r="E13" s="1"/>
      <c r="F13" s="1"/>
    </row>
    <row r="14" spans="1:6" ht="18" customHeight="1">
      <c r="A14" s="6"/>
      <c r="B14" s="1"/>
      <c r="C14" s="1"/>
      <c r="D14" s="1"/>
      <c r="E14" s="1"/>
      <c r="F14" s="1"/>
    </row>
    <row r="15" spans="1:6" ht="18" customHeight="1">
      <c r="A15" s="6"/>
      <c r="B15" s="1"/>
      <c r="C15" s="1"/>
      <c r="D15" s="1"/>
      <c r="E15" s="1"/>
      <c r="F15" s="1"/>
    </row>
    <row r="16" spans="1:6" ht="18" customHeight="1">
      <c r="A16" s="6"/>
      <c r="B16" s="1"/>
      <c r="C16" s="1"/>
      <c r="D16" s="1"/>
      <c r="E16" s="1"/>
      <c r="F16" s="1"/>
    </row>
    <row r="17" spans="1:6" ht="18" customHeight="1">
      <c r="A17" s="6"/>
      <c r="B17" s="1"/>
      <c r="C17" s="1"/>
      <c r="D17" s="1"/>
      <c r="E17" s="1"/>
      <c r="F17" s="1"/>
    </row>
    <row r="18" spans="1:6" ht="18" customHeight="1">
      <c r="A18" s="6"/>
      <c r="B18" s="1"/>
      <c r="C18" s="1"/>
      <c r="D18" s="1"/>
      <c r="E18" s="1"/>
      <c r="F18" s="1"/>
    </row>
    <row r="19" spans="1:6" ht="18" customHeight="1">
      <c r="A19" s="6"/>
      <c r="B19" s="1"/>
      <c r="C19" s="1"/>
      <c r="D19" s="1"/>
      <c r="E19" s="1"/>
      <c r="F19" s="1"/>
    </row>
    <row r="20" spans="1:6" ht="18" customHeight="1">
      <c r="A20" s="6"/>
      <c r="B20" s="1"/>
      <c r="C20" s="1"/>
      <c r="D20" s="1"/>
      <c r="E20" s="1"/>
      <c r="F20" s="1"/>
    </row>
    <row r="21" spans="1:6" ht="18" customHeight="1">
      <c r="A21" s="6"/>
      <c r="B21" s="1"/>
      <c r="C21" s="1"/>
      <c r="D21" s="1"/>
      <c r="E21" s="1"/>
      <c r="F21" s="1"/>
    </row>
    <row r="22" spans="1:6" ht="18" customHeight="1">
      <c r="A22" s="6"/>
      <c r="B22" s="1"/>
      <c r="C22" s="1"/>
      <c r="D22" s="1"/>
      <c r="E22" s="1"/>
      <c r="F22" s="1"/>
    </row>
    <row r="23" spans="1:6" ht="18" customHeight="1">
      <c r="A23" s="6"/>
      <c r="B23" s="1"/>
      <c r="C23" s="1"/>
      <c r="D23" s="1"/>
      <c r="E23" s="1"/>
      <c r="F23" s="1"/>
    </row>
    <row r="24" spans="1:6" ht="18" customHeight="1">
      <c r="A24" s="6"/>
      <c r="B24" s="1"/>
      <c r="C24" s="1"/>
      <c r="D24" s="1"/>
      <c r="E24" s="1"/>
      <c r="F24" s="1"/>
    </row>
    <row r="25" spans="1:6" ht="18" customHeight="1">
      <c r="A25" s="6"/>
      <c r="B25" s="1"/>
      <c r="C25" s="1"/>
      <c r="D25" s="1"/>
      <c r="E25" s="1"/>
      <c r="F25" s="1"/>
    </row>
    <row r="26" spans="1:6" ht="18" customHeight="1">
      <c r="A26" s="4" t="s">
        <v>10</v>
      </c>
      <c r="B26" s="1">
        <f>SUM(B7:B25)</f>
        <v>5386045</v>
      </c>
      <c r="C26" s="1">
        <f t="shared" ref="C26:E26" si="0">SUM(C7:C25)</f>
        <v>0</v>
      </c>
      <c r="D26" s="1">
        <f t="shared" si="0"/>
        <v>0</v>
      </c>
      <c r="E26" s="1">
        <f t="shared" si="0"/>
        <v>0</v>
      </c>
      <c r="F26" s="1">
        <f>SUM(F7:F25)</f>
        <v>5386045</v>
      </c>
    </row>
  </sheetData>
  <mergeCells count="4">
    <mergeCell ref="A5:A6"/>
    <mergeCell ref="B5:C5"/>
    <mergeCell ref="D5:E5"/>
    <mergeCell ref="F5:F6"/>
  </mergeCells>
  <phoneticPr fontId="9"/>
  <pageMargins left="0.3888888888888889" right="0.3888888888888889" top="0.3888888888888889" bottom="0.3888888888888889" header="0.19444444444444445" footer="0.19444444444444445"/>
  <pageSetup paperSize="9" scale="98" orientation="landscape" r:id="rId1"/>
  <headerFooter>
    <oddHeader>&amp;R&amp;9&amp;D</oddHeader>
    <oddFooter>&amp;C&amp;9&amp;P/&amp;N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"/>
  <sheetViews>
    <sheetView view="pageBreakPreview" zoomScaleNormal="115" zoomScaleSheetLayoutView="100" workbookViewId="0">
      <selection activeCell="B1" sqref="B1"/>
    </sheetView>
  </sheetViews>
  <sheetFormatPr defaultColWidth="8.875" defaultRowHeight="11.25"/>
  <cols>
    <col min="1" max="1" width="30.875" style="5" customWidth="1"/>
    <col min="2" max="3" width="19.875" style="5" customWidth="1"/>
    <col min="4" max="16384" width="8.875" style="5"/>
  </cols>
  <sheetData>
    <row r="1" spans="1:5" ht="21">
      <c r="A1" s="8" t="s">
        <v>161</v>
      </c>
    </row>
    <row r="2" spans="1:5" ht="13.5">
      <c r="A2" s="9" t="s">
        <v>175</v>
      </c>
    </row>
    <row r="3" spans="1:5" ht="13.5">
      <c r="A3" s="9" t="s">
        <v>140</v>
      </c>
    </row>
    <row r="4" spans="1:5" ht="13.5">
      <c r="C4" s="7" t="s">
        <v>125</v>
      </c>
    </row>
    <row r="5" spans="1:5" ht="22.5" customHeight="1">
      <c r="A5" s="2" t="s">
        <v>33</v>
      </c>
      <c r="B5" s="2" t="s">
        <v>37</v>
      </c>
      <c r="C5" s="2" t="s">
        <v>39</v>
      </c>
    </row>
    <row r="6" spans="1:5" ht="18" customHeight="1">
      <c r="A6" s="6" t="s">
        <v>40</v>
      </c>
      <c r="B6" s="1"/>
      <c r="C6" s="1"/>
    </row>
    <row r="7" spans="1:5" ht="18" customHeight="1">
      <c r="A7" s="6" t="s">
        <v>111</v>
      </c>
      <c r="B7" s="1"/>
      <c r="C7" s="1"/>
    </row>
    <row r="8" spans="1:5" ht="18" customHeight="1">
      <c r="A8" s="6"/>
      <c r="B8" s="1"/>
      <c r="C8" s="1"/>
    </row>
    <row r="9" spans="1:5" ht="18" customHeight="1">
      <c r="A9" s="6"/>
      <c r="B9" s="1"/>
      <c r="C9" s="1"/>
    </row>
    <row r="10" spans="1:5" ht="18" customHeight="1">
      <c r="A10" s="6"/>
      <c r="B10" s="1"/>
      <c r="C10" s="1"/>
    </row>
    <row r="11" spans="1:5" ht="18" customHeight="1">
      <c r="A11" s="6"/>
      <c r="B11" s="1"/>
      <c r="C11" s="1"/>
    </row>
    <row r="12" spans="1:5" ht="18" customHeight="1">
      <c r="A12" s="12" t="s">
        <v>41</v>
      </c>
      <c r="B12" s="10"/>
      <c r="C12" s="10"/>
    </row>
    <row r="13" spans="1:5" ht="18" customHeight="1" thickTop="1">
      <c r="A13" s="6" t="s">
        <v>42</v>
      </c>
      <c r="B13" s="1"/>
      <c r="C13" s="1"/>
    </row>
    <row r="14" spans="1:5" ht="18" customHeight="1">
      <c r="A14" s="23" t="s">
        <v>167</v>
      </c>
      <c r="B14" s="1">
        <v>10090607</v>
      </c>
      <c r="C14" s="1">
        <v>5155395</v>
      </c>
      <c r="D14" s="25">
        <f t="shared" ref="D14:D20" si="0">B14/$B$22</f>
        <v>0.26058405381953342</v>
      </c>
      <c r="E14" s="5">
        <f t="shared" ref="E14:E20" si="1">ROUND(D14*$C$22,0)</f>
        <v>5155395</v>
      </c>
    </row>
    <row r="15" spans="1:5" ht="18" customHeight="1">
      <c r="A15" s="23" t="s">
        <v>168</v>
      </c>
      <c r="B15" s="1">
        <v>25000</v>
      </c>
      <c r="C15" s="1">
        <v>12773</v>
      </c>
      <c r="D15" s="25">
        <f t="shared" si="0"/>
        <v>6.4561045192705808E-4</v>
      </c>
      <c r="E15" s="5">
        <f t="shared" si="1"/>
        <v>12773</v>
      </c>
    </row>
    <row r="16" spans="1:5" ht="18" customHeight="1">
      <c r="A16" s="23" t="s">
        <v>145</v>
      </c>
      <c r="B16" s="1">
        <v>26999734</v>
      </c>
      <c r="C16" s="1">
        <v>13794442</v>
      </c>
      <c r="D16" s="25">
        <f t="shared" si="0"/>
        <v>0.69725241878601429</v>
      </c>
      <c r="E16" s="5">
        <f t="shared" si="1"/>
        <v>13794442</v>
      </c>
    </row>
    <row r="17" spans="1:5" ht="18" customHeight="1">
      <c r="A17" s="23" t="s">
        <v>144</v>
      </c>
      <c r="B17" s="1">
        <v>1607700</v>
      </c>
      <c r="C17" s="1">
        <v>821390</v>
      </c>
      <c r="D17" s="25">
        <f t="shared" si="0"/>
        <v>4.1517916942525254E-2</v>
      </c>
      <c r="E17" s="5">
        <f t="shared" si="1"/>
        <v>821390</v>
      </c>
    </row>
    <row r="18" spans="1:5" ht="18" customHeight="1">
      <c r="A18" s="61" t="s">
        <v>142</v>
      </c>
      <c r="B18" s="1">
        <v>0</v>
      </c>
      <c r="C18" s="1">
        <v>0</v>
      </c>
      <c r="D18" s="25">
        <f t="shared" si="0"/>
        <v>0</v>
      </c>
      <c r="E18" s="5">
        <f t="shared" si="1"/>
        <v>0</v>
      </c>
    </row>
    <row r="19" spans="1:5" ht="18" customHeight="1">
      <c r="A19" s="23" t="s">
        <v>143</v>
      </c>
      <c r="B19" s="1">
        <v>0</v>
      </c>
      <c r="C19" s="1">
        <v>0</v>
      </c>
      <c r="D19" s="25">
        <f t="shared" si="0"/>
        <v>0</v>
      </c>
      <c r="E19" s="5">
        <f t="shared" si="1"/>
        <v>0</v>
      </c>
    </row>
    <row r="20" spans="1:5" ht="18" customHeight="1">
      <c r="A20" s="35" t="s">
        <v>169</v>
      </c>
      <c r="B20" s="1">
        <v>0</v>
      </c>
      <c r="C20" s="1">
        <v>0</v>
      </c>
      <c r="D20" s="25">
        <f t="shared" si="0"/>
        <v>0</v>
      </c>
      <c r="E20" s="5">
        <f t="shared" si="1"/>
        <v>0</v>
      </c>
    </row>
    <row r="21" spans="1:5" ht="18" customHeight="1" thickBot="1">
      <c r="A21" s="12" t="s">
        <v>41</v>
      </c>
      <c r="B21" s="10">
        <f>SUM(B14:B20)</f>
        <v>38723041</v>
      </c>
      <c r="C21" s="10">
        <f>SUM(C14:C20)</f>
        <v>19784000</v>
      </c>
      <c r="D21" s="25"/>
    </row>
    <row r="22" spans="1:5" ht="18" customHeight="1" thickTop="1">
      <c r="A22" s="4" t="s">
        <v>10</v>
      </c>
      <c r="B22" s="1">
        <f>B21</f>
        <v>38723041</v>
      </c>
      <c r="C22" s="1">
        <v>19784000</v>
      </c>
    </row>
  </sheetData>
  <phoneticPr fontId="9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0"/>
  <sheetViews>
    <sheetView view="pageBreakPreview" zoomScale="60" zoomScaleNormal="85" workbookViewId="0">
      <selection activeCell="B1" sqref="B1"/>
    </sheetView>
  </sheetViews>
  <sheetFormatPr defaultColWidth="8.875" defaultRowHeight="11.25"/>
  <cols>
    <col min="1" max="1" width="30.875" style="5" customWidth="1"/>
    <col min="2" max="3" width="19.875" style="5" customWidth="1"/>
    <col min="4" max="16384" width="8.875" style="5"/>
  </cols>
  <sheetData>
    <row r="1" spans="1:5" ht="21">
      <c r="A1" s="8" t="s">
        <v>160</v>
      </c>
    </row>
    <row r="2" spans="1:5" ht="13.5">
      <c r="A2" s="9" t="s">
        <v>175</v>
      </c>
    </row>
    <row r="3" spans="1:5" ht="13.5">
      <c r="A3" s="9" t="s">
        <v>140</v>
      </c>
    </row>
    <row r="4" spans="1:5" ht="13.5">
      <c r="C4" s="7" t="s">
        <v>125</v>
      </c>
    </row>
    <row r="5" spans="1:5" ht="22.5" customHeight="1">
      <c r="A5" s="2" t="s">
        <v>33</v>
      </c>
      <c r="B5" s="2" t="s">
        <v>37</v>
      </c>
      <c r="C5" s="2" t="s">
        <v>39</v>
      </c>
    </row>
    <row r="6" spans="1:5" ht="18" customHeight="1">
      <c r="A6" s="6" t="s">
        <v>40</v>
      </c>
      <c r="B6" s="1"/>
      <c r="C6" s="1"/>
    </row>
    <row r="7" spans="1:5" ht="18" customHeight="1">
      <c r="A7" s="23" t="s">
        <v>111</v>
      </c>
      <c r="B7" s="1"/>
      <c r="C7" s="1"/>
    </row>
    <row r="8" spans="1:5" ht="18" customHeight="1">
      <c r="A8" s="6"/>
      <c r="B8" s="1"/>
      <c r="C8" s="1"/>
    </row>
    <row r="9" spans="1:5" ht="18" customHeight="1">
      <c r="A9" s="6"/>
      <c r="B9" s="1"/>
      <c r="C9" s="1"/>
    </row>
    <row r="10" spans="1:5" ht="18" customHeight="1">
      <c r="A10" s="6"/>
      <c r="B10" s="1"/>
      <c r="C10" s="1"/>
    </row>
    <row r="11" spans="1:5" ht="18" customHeight="1">
      <c r="A11" s="6"/>
      <c r="B11" s="1"/>
      <c r="C11" s="1"/>
    </row>
    <row r="12" spans="1:5" ht="18" customHeight="1">
      <c r="A12" s="12" t="s">
        <v>41</v>
      </c>
      <c r="B12" s="10"/>
      <c r="C12" s="10"/>
    </row>
    <row r="13" spans="1:5" ht="18" customHeight="1" thickTop="1">
      <c r="A13" s="6" t="s">
        <v>42</v>
      </c>
      <c r="B13" s="1"/>
      <c r="C13" s="1"/>
    </row>
    <row r="14" spans="1:5" ht="18" customHeight="1">
      <c r="A14" s="23" t="s">
        <v>167</v>
      </c>
      <c r="B14" s="1">
        <v>3124984</v>
      </c>
      <c r="C14" s="1">
        <v>1246</v>
      </c>
      <c r="D14" s="25">
        <f t="shared" ref="D14:D23" si="0">B14/$B$30</f>
        <v>9.7355808618884397E-3</v>
      </c>
      <c r="E14" s="5">
        <f t="shared" ref="E14:E23" si="1">ROUND(D14*$C$30,0)</f>
        <v>1246</v>
      </c>
    </row>
    <row r="15" spans="1:5" ht="18" customHeight="1">
      <c r="A15" s="23" t="s">
        <v>168</v>
      </c>
      <c r="B15" s="1">
        <v>100</v>
      </c>
      <c r="C15" s="1">
        <v>0</v>
      </c>
      <c r="D15" s="25">
        <f t="shared" si="0"/>
        <v>3.1154018266616528E-7</v>
      </c>
      <c r="E15" s="5">
        <f t="shared" si="1"/>
        <v>0</v>
      </c>
    </row>
    <row r="16" spans="1:5" ht="18" customHeight="1">
      <c r="A16" s="23" t="s">
        <v>145</v>
      </c>
      <c r="B16" s="1">
        <v>5973023</v>
      </c>
      <c r="C16" s="1">
        <v>2382</v>
      </c>
      <c r="D16" s="25">
        <f t="shared" si="0"/>
        <v>1.8608366764892068E-2</v>
      </c>
      <c r="E16" s="5">
        <f t="shared" si="1"/>
        <v>2382</v>
      </c>
    </row>
    <row r="17" spans="1:5" ht="18" customHeight="1">
      <c r="A17" s="23" t="s">
        <v>144</v>
      </c>
      <c r="B17" s="1">
        <v>654500</v>
      </c>
      <c r="C17" s="1">
        <v>261</v>
      </c>
      <c r="D17" s="25">
        <f t="shared" si="0"/>
        <v>2.0390304955500518E-3</v>
      </c>
      <c r="E17" s="5">
        <f t="shared" si="1"/>
        <v>261</v>
      </c>
    </row>
    <row r="18" spans="1:5" ht="18" customHeight="1">
      <c r="A18" s="61" t="s">
        <v>170</v>
      </c>
      <c r="B18" s="1">
        <v>0</v>
      </c>
      <c r="C18" s="1">
        <v>0</v>
      </c>
      <c r="D18" s="25">
        <f t="shared" si="0"/>
        <v>0</v>
      </c>
      <c r="E18" s="5">
        <f t="shared" si="1"/>
        <v>0</v>
      </c>
    </row>
    <row r="19" spans="1:5" ht="18" customHeight="1">
      <c r="A19" s="35" t="s">
        <v>171</v>
      </c>
      <c r="B19" s="1">
        <v>0</v>
      </c>
      <c r="C19" s="1">
        <v>0</v>
      </c>
      <c r="D19" s="25">
        <f t="shared" si="0"/>
        <v>0</v>
      </c>
      <c r="E19" s="5">
        <f t="shared" si="1"/>
        <v>0</v>
      </c>
    </row>
    <row r="20" spans="1:5" ht="18" customHeight="1">
      <c r="A20" s="67" t="s">
        <v>172</v>
      </c>
      <c r="B20" s="1">
        <v>8889500</v>
      </c>
      <c r="C20" s="1">
        <v>3545</v>
      </c>
      <c r="D20" s="25">
        <f t="shared" si="0"/>
        <v>2.7694364538108765E-2</v>
      </c>
      <c r="E20" s="5">
        <f t="shared" si="1"/>
        <v>3545</v>
      </c>
    </row>
    <row r="21" spans="1:5" ht="18" customHeight="1">
      <c r="A21" s="73" t="s">
        <v>173</v>
      </c>
      <c r="B21" s="1">
        <v>302104222</v>
      </c>
      <c r="C21" s="1">
        <v>120471</v>
      </c>
      <c r="D21" s="25">
        <f t="shared" si="0"/>
        <v>0.94117604506099761</v>
      </c>
      <c r="E21" s="5">
        <f t="shared" si="1"/>
        <v>120471</v>
      </c>
    </row>
    <row r="22" spans="1:5" ht="18" customHeight="1">
      <c r="A22" s="73" t="s">
        <v>202</v>
      </c>
      <c r="B22" s="1">
        <v>239552</v>
      </c>
      <c r="C22" s="1">
        <v>95</v>
      </c>
      <c r="D22" s="25">
        <f t="shared" si="0"/>
        <v>7.4630073838045236E-4</v>
      </c>
      <c r="E22" s="5">
        <f t="shared" si="1"/>
        <v>96</v>
      </c>
    </row>
    <row r="23" spans="1:5" ht="18" customHeight="1">
      <c r="A23" s="23" t="s">
        <v>165</v>
      </c>
      <c r="B23" s="1"/>
      <c r="C23" s="1">
        <v>0</v>
      </c>
      <c r="D23" s="25">
        <f t="shared" si="0"/>
        <v>0</v>
      </c>
      <c r="E23" s="5">
        <f t="shared" si="1"/>
        <v>0</v>
      </c>
    </row>
    <row r="24" spans="1:5" ht="18" hidden="1" customHeight="1">
      <c r="A24" s="23" t="s">
        <v>126</v>
      </c>
      <c r="B24" s="1"/>
      <c r="C24" s="1"/>
      <c r="D24" s="25"/>
    </row>
    <row r="25" spans="1:5" ht="18" hidden="1" customHeight="1">
      <c r="A25" s="23" t="s">
        <v>128</v>
      </c>
      <c r="B25" s="1"/>
      <c r="C25" s="1"/>
      <c r="D25" s="25"/>
    </row>
    <row r="26" spans="1:5" ht="18" hidden="1" customHeight="1">
      <c r="A26" s="23" t="s">
        <v>129</v>
      </c>
      <c r="B26" s="1"/>
      <c r="C26" s="1"/>
      <c r="D26" s="25"/>
    </row>
    <row r="27" spans="1:5" ht="18" hidden="1" customHeight="1">
      <c r="A27" s="23" t="s">
        <v>130</v>
      </c>
      <c r="B27" s="1"/>
      <c r="C27" s="1"/>
      <c r="D27" s="25"/>
    </row>
    <row r="28" spans="1:5" ht="18" hidden="1" customHeight="1">
      <c r="A28" s="23" t="s">
        <v>127</v>
      </c>
      <c r="B28" s="1"/>
      <c r="C28" s="1"/>
      <c r="D28" s="25"/>
    </row>
    <row r="29" spans="1:5" ht="18" customHeight="1" thickBot="1">
      <c r="A29" s="12" t="s">
        <v>41</v>
      </c>
      <c r="B29" s="10">
        <f>SUM(B14:B28)</f>
        <v>320985881</v>
      </c>
      <c r="C29" s="10">
        <f>SUM(C14:C28)</f>
        <v>128000</v>
      </c>
    </row>
    <row r="30" spans="1:5" ht="18" customHeight="1" thickTop="1">
      <c r="A30" s="4" t="s">
        <v>10</v>
      </c>
      <c r="B30" s="1">
        <f>B29</f>
        <v>320985881</v>
      </c>
      <c r="C30" s="1">
        <v>128000</v>
      </c>
    </row>
  </sheetData>
  <phoneticPr fontId="9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12D75-250D-4B6D-AA43-3A41747DB306}">
  <sheetPr>
    <pageSetUpPr fitToPage="1"/>
  </sheetPr>
  <dimension ref="A1:K24"/>
  <sheetViews>
    <sheetView view="pageBreakPreview" zoomScaleNormal="100" zoomScaleSheetLayoutView="100" workbookViewId="0">
      <selection activeCell="F11" sqref="F11"/>
    </sheetView>
  </sheetViews>
  <sheetFormatPr defaultColWidth="8.875" defaultRowHeight="11.25"/>
  <cols>
    <col min="1" max="1" width="20.875" style="5" customWidth="1"/>
    <col min="2" max="2" width="14.875" style="5" customWidth="1"/>
    <col min="3" max="3" width="16.875" style="5" customWidth="1"/>
    <col min="4" max="11" width="14.875" style="5" customWidth="1"/>
    <col min="12" max="16384" width="8.875" style="5"/>
  </cols>
  <sheetData>
    <row r="1" spans="1:11" ht="21">
      <c r="A1" s="8" t="s">
        <v>43</v>
      </c>
    </row>
    <row r="2" spans="1:11" ht="13.5">
      <c r="A2" s="9" t="s">
        <v>175</v>
      </c>
    </row>
    <row r="3" spans="1:11" ht="13.5">
      <c r="A3" s="9" t="s">
        <v>153</v>
      </c>
    </row>
    <row r="4" spans="1:11" ht="13.5">
      <c r="K4" s="7" t="s">
        <v>154</v>
      </c>
    </row>
    <row r="5" spans="1:11" ht="22.5" customHeight="1">
      <c r="A5" s="76" t="s">
        <v>26</v>
      </c>
      <c r="B5" s="78" t="s">
        <v>44</v>
      </c>
      <c r="C5" s="16"/>
      <c r="D5" s="76" t="s">
        <v>45</v>
      </c>
      <c r="E5" s="77" t="s">
        <v>46</v>
      </c>
      <c r="F5" s="76" t="s">
        <v>47</v>
      </c>
      <c r="G5" s="77" t="s">
        <v>48</v>
      </c>
      <c r="H5" s="78" t="s">
        <v>49</v>
      </c>
      <c r="I5" s="19"/>
      <c r="J5" s="18"/>
      <c r="K5" s="76" t="s">
        <v>30</v>
      </c>
    </row>
    <row r="6" spans="1:11" ht="22.5" customHeight="1">
      <c r="A6" s="76"/>
      <c r="B6" s="76"/>
      <c r="C6" s="15" t="s">
        <v>50</v>
      </c>
      <c r="D6" s="76"/>
      <c r="E6" s="76"/>
      <c r="F6" s="76"/>
      <c r="G6" s="76"/>
      <c r="H6" s="76"/>
      <c r="I6" s="42" t="s">
        <v>51</v>
      </c>
      <c r="J6" s="42" t="s">
        <v>52</v>
      </c>
      <c r="K6" s="76"/>
    </row>
    <row r="7" spans="1:11" ht="18" customHeight="1">
      <c r="A7" s="44" t="s">
        <v>53</v>
      </c>
      <c r="B7" s="1"/>
      <c r="C7" s="20"/>
      <c r="D7" s="1"/>
      <c r="E7" s="1"/>
      <c r="F7" s="1"/>
      <c r="G7" s="1"/>
      <c r="H7" s="1"/>
      <c r="I7" s="1"/>
      <c r="J7" s="1"/>
      <c r="K7" s="1"/>
    </row>
    <row r="8" spans="1:11" ht="18" customHeight="1">
      <c r="A8" s="44" t="s">
        <v>54</v>
      </c>
      <c r="B8" s="1">
        <v>563432</v>
      </c>
      <c r="C8" s="20"/>
      <c r="D8" s="1">
        <v>527540</v>
      </c>
      <c r="E8" s="1"/>
      <c r="F8" s="1"/>
      <c r="G8" s="1"/>
      <c r="H8" s="1"/>
      <c r="I8" s="1"/>
      <c r="J8" s="1"/>
      <c r="K8" s="1">
        <v>35892</v>
      </c>
    </row>
    <row r="9" spans="1:11" ht="18" customHeight="1">
      <c r="A9" s="44" t="s">
        <v>55</v>
      </c>
      <c r="B9" s="1">
        <v>1214983</v>
      </c>
      <c r="C9" s="20"/>
      <c r="D9" s="1">
        <v>205795</v>
      </c>
      <c r="E9" s="1"/>
      <c r="F9" s="1"/>
      <c r="G9" s="1"/>
      <c r="H9" s="1"/>
      <c r="I9" s="1"/>
      <c r="J9" s="1"/>
      <c r="K9" s="1">
        <v>1009188</v>
      </c>
    </row>
    <row r="10" spans="1:11" ht="18" customHeight="1">
      <c r="A10" s="44" t="s">
        <v>56</v>
      </c>
      <c r="B10" s="1">
        <v>1849</v>
      </c>
      <c r="C10" s="20"/>
      <c r="D10" s="1">
        <v>1849</v>
      </c>
      <c r="E10" s="1"/>
      <c r="F10" s="1"/>
      <c r="G10" s="1"/>
      <c r="H10" s="1"/>
      <c r="I10" s="1"/>
      <c r="J10" s="1"/>
      <c r="K10" s="1"/>
    </row>
    <row r="11" spans="1:11" ht="18" customHeight="1">
      <c r="A11" s="44" t="s">
        <v>57</v>
      </c>
      <c r="B11" s="1">
        <v>27197</v>
      </c>
      <c r="C11" s="20"/>
      <c r="D11" s="1">
        <v>7777</v>
      </c>
      <c r="E11" s="1"/>
      <c r="F11" s="1"/>
      <c r="G11" s="1"/>
      <c r="H11" s="1"/>
      <c r="I11" s="1"/>
      <c r="J11" s="1"/>
      <c r="K11" s="1">
        <v>19420</v>
      </c>
    </row>
    <row r="12" spans="1:11" ht="18" customHeight="1">
      <c r="A12" s="44" t="s">
        <v>58</v>
      </c>
      <c r="B12" s="1">
        <v>3588782</v>
      </c>
      <c r="C12" s="20"/>
      <c r="D12" s="1">
        <v>12570</v>
      </c>
      <c r="E12" s="1"/>
      <c r="F12" s="1"/>
      <c r="G12" s="1"/>
      <c r="H12" s="1"/>
      <c r="I12" s="1"/>
      <c r="J12" s="1"/>
      <c r="K12" s="1">
        <v>3576212</v>
      </c>
    </row>
    <row r="13" spans="1:11" ht="18" customHeight="1">
      <c r="A13" s="44" t="s">
        <v>59</v>
      </c>
      <c r="B13" s="1">
        <f>D13+K13</f>
        <v>3153693</v>
      </c>
      <c r="C13" s="20"/>
      <c r="D13" s="1">
        <f>3135307</f>
        <v>3135307</v>
      </c>
      <c r="E13" s="1"/>
      <c r="F13" s="1"/>
      <c r="G13" s="1"/>
      <c r="H13" s="1"/>
      <c r="I13" s="1"/>
      <c r="J13" s="1"/>
      <c r="K13" s="1">
        <f>8476+9910</f>
        <v>18386</v>
      </c>
    </row>
    <row r="14" spans="1:11" ht="18" customHeight="1">
      <c r="A14" s="44" t="s">
        <v>60</v>
      </c>
      <c r="B14" s="1"/>
      <c r="C14" s="20"/>
      <c r="D14" s="1"/>
      <c r="E14" s="1"/>
      <c r="F14" s="1"/>
      <c r="G14" s="1"/>
      <c r="H14" s="1"/>
      <c r="I14" s="1"/>
      <c r="J14" s="1"/>
      <c r="K14" s="1"/>
    </row>
    <row r="15" spans="1:11" ht="18" customHeight="1">
      <c r="A15" s="44" t="s">
        <v>61</v>
      </c>
      <c r="B15" s="1">
        <v>2988658</v>
      </c>
      <c r="C15" s="20"/>
      <c r="D15" s="1">
        <v>1172360</v>
      </c>
      <c r="E15" s="1"/>
      <c r="F15" s="1"/>
      <c r="G15" s="1"/>
      <c r="H15" s="1"/>
      <c r="I15" s="1"/>
      <c r="J15" s="1"/>
      <c r="K15" s="1">
        <v>1816298</v>
      </c>
    </row>
    <row r="16" spans="1:11" ht="18" customHeight="1">
      <c r="A16" s="44" t="s">
        <v>62</v>
      </c>
      <c r="B16" s="1">
        <v>11097</v>
      </c>
      <c r="C16" s="20"/>
      <c r="D16" s="1">
        <v>11097</v>
      </c>
      <c r="E16" s="1"/>
      <c r="F16" s="1"/>
      <c r="G16" s="1"/>
      <c r="H16" s="1"/>
      <c r="I16" s="1"/>
      <c r="J16" s="1"/>
      <c r="K16" s="1"/>
    </row>
    <row r="17" spans="1:11" ht="18" customHeight="1">
      <c r="A17" s="44" t="s">
        <v>63</v>
      </c>
      <c r="B17" s="1"/>
      <c r="C17" s="20"/>
      <c r="D17" s="1"/>
      <c r="E17" s="1"/>
      <c r="F17" s="1"/>
      <c r="G17" s="1"/>
      <c r="H17" s="1"/>
      <c r="I17" s="1"/>
      <c r="J17" s="1"/>
      <c r="K17" s="1"/>
    </row>
    <row r="18" spans="1:11" ht="18" customHeight="1">
      <c r="A18" s="44" t="s">
        <v>59</v>
      </c>
      <c r="B18" s="1">
        <f>D18+K18</f>
        <v>429779</v>
      </c>
      <c r="C18" s="20"/>
      <c r="D18" s="1">
        <f>16824+8800+43569</f>
        <v>69193</v>
      </c>
      <c r="E18" s="1"/>
      <c r="F18" s="1"/>
      <c r="G18" s="1"/>
      <c r="H18" s="1"/>
      <c r="I18" s="1"/>
      <c r="J18" s="1"/>
      <c r="K18" s="1">
        <f>8756+29883+7000+164707+150240</f>
        <v>360586</v>
      </c>
    </row>
    <row r="19" spans="1:11" ht="18" customHeight="1">
      <c r="A19" s="45" t="s">
        <v>64</v>
      </c>
      <c r="B19" s="1">
        <f>SUM(B8:B18)</f>
        <v>11979470</v>
      </c>
      <c r="C19" s="20">
        <f>SUM(C8:C18)</f>
        <v>0</v>
      </c>
      <c r="D19" s="1">
        <f>SUM(D8:D18)</f>
        <v>5143488</v>
      </c>
      <c r="E19" s="1">
        <f t="shared" ref="E19:J19" si="0">SUM(E8:E18)</f>
        <v>0</v>
      </c>
      <c r="F19" s="1">
        <f t="shared" si="0"/>
        <v>0</v>
      </c>
      <c r="G19" s="1">
        <f t="shared" si="0"/>
        <v>0</v>
      </c>
      <c r="H19" s="1">
        <f t="shared" si="0"/>
        <v>0</v>
      </c>
      <c r="I19" s="1">
        <f t="shared" si="0"/>
        <v>0</v>
      </c>
      <c r="J19" s="1">
        <f t="shared" si="0"/>
        <v>0</v>
      </c>
      <c r="K19" s="1">
        <f>SUM(K8:K18)</f>
        <v>6835982</v>
      </c>
    </row>
    <row r="20" spans="1:11">
      <c r="G20" s="5">
        <v>704010</v>
      </c>
      <c r="H20" s="5">
        <f>G19-G20</f>
        <v>-704010</v>
      </c>
    </row>
    <row r="21" spans="1:11">
      <c r="D21" s="5">
        <f>ROUND(D19/B19*D22,0)</f>
        <v>83465</v>
      </c>
      <c r="G21" s="5">
        <f>SUM(D19:G19)</f>
        <v>5143488</v>
      </c>
    </row>
    <row r="22" spans="1:11">
      <c r="B22" s="5">
        <v>7087</v>
      </c>
      <c r="D22" s="5">
        <v>194394</v>
      </c>
      <c r="G22" s="5">
        <f>B19-G21</f>
        <v>6835982</v>
      </c>
    </row>
    <row r="23" spans="1:11">
      <c r="B23" s="5">
        <v>2700651</v>
      </c>
      <c r="D23" s="5">
        <f>D22-D21</f>
        <v>110929</v>
      </c>
    </row>
    <row r="24" spans="1:11">
      <c r="B24" s="5">
        <f>B23-B19</f>
        <v>-9278819</v>
      </c>
    </row>
  </sheetData>
  <mergeCells count="8">
    <mergeCell ref="H5:H6"/>
    <mergeCell ref="K5:K6"/>
    <mergeCell ref="A5:A6"/>
    <mergeCell ref="B5:B6"/>
    <mergeCell ref="D5:D6"/>
    <mergeCell ref="E5:E6"/>
    <mergeCell ref="F5:F6"/>
    <mergeCell ref="G5:G6"/>
  </mergeCells>
  <phoneticPr fontId="9"/>
  <pageMargins left="0.3888888888888889" right="0.3888888888888889" top="0.3888888888888889" bottom="0.3888888888888889" header="0.19444444444444445" footer="0.19444444444444445"/>
  <pageSetup paperSize="9" scale="74" fitToHeight="0" orientation="landscape" r:id="rId1"/>
  <headerFooter>
    <oddHeader>&amp;R&amp;9&amp;D</oddHeader>
    <oddFooter>&amp;C&amp;9&amp;P/&amp;N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E93AC-6F1A-4D15-BB5D-E51F9F4AC8DC}">
  <sheetPr>
    <tabColor rgb="FFFFFF00"/>
  </sheetPr>
  <dimension ref="A1:R27"/>
  <sheetViews>
    <sheetView view="pageBreakPreview" zoomScaleNormal="100" zoomScaleSheetLayoutView="100" workbookViewId="0">
      <selection activeCell="D6" sqref="D6"/>
    </sheetView>
  </sheetViews>
  <sheetFormatPr defaultColWidth="8.875" defaultRowHeight="11.25"/>
  <cols>
    <col min="1" max="1" width="22.875" style="5" customWidth="1"/>
    <col min="2" max="8" width="12.875" style="5" customWidth="1"/>
    <col min="9" max="9" width="12.875" style="5" hidden="1" customWidth="1"/>
    <col min="10" max="16384" width="8.875" style="5"/>
  </cols>
  <sheetData>
    <row r="1" spans="1:9" ht="21">
      <c r="A1" s="8" t="s">
        <v>65</v>
      </c>
    </row>
    <row r="2" spans="1:9" ht="13.5">
      <c r="A2" s="9" t="s">
        <v>175</v>
      </c>
    </row>
    <row r="3" spans="1:9" ht="13.5">
      <c r="A3" s="9" t="s">
        <v>155</v>
      </c>
    </row>
    <row r="4" spans="1:9" ht="13.5">
      <c r="I4" s="7" t="s">
        <v>154</v>
      </c>
    </row>
    <row r="5" spans="1:9" ht="37.5" customHeight="1">
      <c r="A5" s="15" t="s">
        <v>44</v>
      </c>
      <c r="B5" s="42" t="s">
        <v>66</v>
      </c>
      <c r="C5" s="43" t="s">
        <v>67</v>
      </c>
      <c r="D5" s="43" t="s">
        <v>68</v>
      </c>
      <c r="E5" s="43" t="s">
        <v>69</v>
      </c>
      <c r="F5" s="43" t="s">
        <v>70</v>
      </c>
      <c r="G5" s="43" t="s">
        <v>71</v>
      </c>
      <c r="H5" s="42" t="s">
        <v>72</v>
      </c>
      <c r="I5" s="43" t="s">
        <v>73</v>
      </c>
    </row>
    <row r="6" spans="1:9" ht="18" customHeight="1">
      <c r="A6" s="20"/>
      <c r="B6" s="1"/>
      <c r="C6" s="1"/>
      <c r="D6" s="1"/>
      <c r="E6" s="1"/>
      <c r="F6" s="1"/>
      <c r="G6" s="1"/>
      <c r="H6" s="1"/>
      <c r="I6" s="49"/>
    </row>
    <row r="17" spans="2:18" ht="12">
      <c r="B17" s="50">
        <v>5.0000000000000001E-3</v>
      </c>
      <c r="C17" s="50">
        <v>0.01</v>
      </c>
      <c r="D17" s="50">
        <v>1.4999999999999999E-2</v>
      </c>
      <c r="E17" s="50">
        <v>0.02</v>
      </c>
      <c r="F17" s="50">
        <v>2.5000000000000001E-2</v>
      </c>
      <c r="G17" s="50">
        <v>0.03</v>
      </c>
      <c r="H17" s="50">
        <v>3.5000000000000003E-2</v>
      </c>
      <c r="I17" s="51" t="s">
        <v>156</v>
      </c>
      <c r="J17" s="51" t="s">
        <v>157</v>
      </c>
      <c r="K17" s="50">
        <v>0.05</v>
      </c>
      <c r="L17" s="50">
        <v>5.5E-2</v>
      </c>
      <c r="M17" s="50">
        <v>0.06</v>
      </c>
      <c r="N17" s="51" t="s">
        <v>162</v>
      </c>
      <c r="O17" s="51"/>
      <c r="P17" s="51"/>
    </row>
    <row r="18" spans="2:18">
      <c r="B18" s="52">
        <v>4813867</v>
      </c>
      <c r="C18" s="52">
        <v>1218640</v>
      </c>
      <c r="D18" s="52">
        <v>810108</v>
      </c>
      <c r="E18" s="52">
        <v>369893</v>
      </c>
      <c r="F18" s="52">
        <v>305444</v>
      </c>
      <c r="G18" s="52">
        <v>24070</v>
      </c>
      <c r="H18" s="52">
        <v>15200</v>
      </c>
      <c r="I18" s="52">
        <v>0</v>
      </c>
      <c r="J18" s="52">
        <v>24084</v>
      </c>
      <c r="K18" s="52">
        <v>7951</v>
      </c>
      <c r="L18" s="52">
        <v>11981</v>
      </c>
      <c r="M18" s="52">
        <v>7757</v>
      </c>
      <c r="N18" s="52">
        <v>7187</v>
      </c>
      <c r="O18" s="52"/>
      <c r="P18" s="53"/>
      <c r="Q18" s="52"/>
      <c r="R18" s="54">
        <v>0</v>
      </c>
    </row>
    <row r="20" spans="2:18">
      <c r="B20" s="5">
        <v>5.0000000000000001E-3</v>
      </c>
      <c r="C20" s="5">
        <f>B18</f>
        <v>4813867</v>
      </c>
      <c r="D20" s="5">
        <f>B20*C20</f>
        <v>24069.334999999999</v>
      </c>
    </row>
    <row r="21" spans="2:18">
      <c r="B21" s="5">
        <v>0.01</v>
      </c>
      <c r="C21" s="5">
        <f>C18</f>
        <v>1218640</v>
      </c>
      <c r="D21" s="5">
        <f t="shared" ref="D21:D26" si="0">B21*C21</f>
        <v>12186.4</v>
      </c>
    </row>
    <row r="22" spans="2:18">
      <c r="B22" s="5">
        <v>1.4999999999999999E-2</v>
      </c>
      <c r="C22" s="5">
        <f>D18</f>
        <v>810108</v>
      </c>
      <c r="D22" s="5">
        <f t="shared" si="0"/>
        <v>12151.619999999999</v>
      </c>
      <c r="E22" s="5">
        <f>AVERAGE(D20:D22)</f>
        <v>16135.784999999998</v>
      </c>
    </row>
    <row r="23" spans="2:18">
      <c r="B23" s="5">
        <v>0.02</v>
      </c>
      <c r="C23" s="5">
        <f>E18</f>
        <v>369893</v>
      </c>
      <c r="D23" s="5">
        <f t="shared" si="0"/>
        <v>7397.8600000000006</v>
      </c>
      <c r="E23" s="5">
        <f>D23</f>
        <v>7397.8600000000006</v>
      </c>
    </row>
    <row r="24" spans="2:18">
      <c r="B24" s="5">
        <v>3.5000000000000003E-2</v>
      </c>
      <c r="C24" s="5">
        <f>H18</f>
        <v>15200</v>
      </c>
      <c r="D24" s="5">
        <f t="shared" si="0"/>
        <v>532</v>
      </c>
      <c r="E24" s="5">
        <f>D24</f>
        <v>532</v>
      </c>
    </row>
    <row r="25" spans="2:18">
      <c r="B25" s="5">
        <v>0.05</v>
      </c>
      <c r="C25" s="5">
        <f>K18</f>
        <v>7951</v>
      </c>
      <c r="D25" s="5">
        <f t="shared" si="0"/>
        <v>397.55</v>
      </c>
    </row>
    <row r="26" spans="2:18">
      <c r="B26" s="5">
        <v>5.5E-2</v>
      </c>
      <c r="C26" s="5">
        <f>L18</f>
        <v>11981</v>
      </c>
      <c r="D26" s="5">
        <f t="shared" si="0"/>
        <v>658.95500000000004</v>
      </c>
      <c r="E26" s="5">
        <f>AVERAGE(D25:D26)</f>
        <v>528.25250000000005</v>
      </c>
    </row>
    <row r="27" spans="2:18">
      <c r="B27" s="5">
        <f>SUM(B20:B26)</f>
        <v>0.19</v>
      </c>
      <c r="D27" s="5">
        <f>SUM(D20:D26)</f>
        <v>57393.72</v>
      </c>
      <c r="E27" s="5">
        <f>SUM(E22:E26)</f>
        <v>24593.897499999995</v>
      </c>
    </row>
  </sheetData>
  <phoneticPr fontId="9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65585-1E70-4275-B431-BD1449EB1627}">
  <sheetPr>
    <tabColor rgb="FFFFFF00"/>
    <pageSetUpPr fitToPage="1"/>
  </sheetPr>
  <dimension ref="A1:L6"/>
  <sheetViews>
    <sheetView view="pageBreakPreview" zoomScale="60" zoomScaleNormal="100" workbookViewId="0">
      <selection activeCell="E16" sqref="E16"/>
    </sheetView>
  </sheetViews>
  <sheetFormatPr defaultColWidth="8.875" defaultRowHeight="11.25"/>
  <cols>
    <col min="1" max="1" width="22.875" style="5" customWidth="1"/>
    <col min="2" max="10" width="12.875" style="5" customWidth="1"/>
    <col min="11" max="16384" width="8.875" style="5"/>
  </cols>
  <sheetData>
    <row r="1" spans="1:12" ht="21">
      <c r="A1" s="8" t="s">
        <v>74</v>
      </c>
    </row>
    <row r="2" spans="1:12" ht="13.5">
      <c r="A2" s="9" t="s">
        <v>175</v>
      </c>
    </row>
    <row r="3" spans="1:12" ht="13.5">
      <c r="A3" s="9" t="s">
        <v>155</v>
      </c>
    </row>
    <row r="4" spans="1:12" ht="13.5">
      <c r="J4" s="7" t="s">
        <v>154</v>
      </c>
    </row>
    <row r="5" spans="1:12" ht="22.5" customHeight="1">
      <c r="A5" s="15" t="s">
        <v>44</v>
      </c>
      <c r="B5" s="18" t="s">
        <v>75</v>
      </c>
      <c r="C5" s="43" t="s">
        <v>76</v>
      </c>
      <c r="D5" s="43" t="s">
        <v>77</v>
      </c>
      <c r="E5" s="43" t="s">
        <v>78</v>
      </c>
      <c r="F5" s="43" t="s">
        <v>79</v>
      </c>
      <c r="G5" s="43" t="s">
        <v>80</v>
      </c>
      <c r="H5" s="43" t="s">
        <v>81</v>
      </c>
      <c r="I5" s="43" t="s">
        <v>82</v>
      </c>
      <c r="J5" s="42" t="s">
        <v>83</v>
      </c>
    </row>
    <row r="6" spans="1:12" ht="18" customHeight="1">
      <c r="A6" s="63"/>
      <c r="B6" s="62"/>
      <c r="C6" s="1"/>
      <c r="D6" s="1"/>
      <c r="E6" s="1"/>
      <c r="F6" s="1"/>
      <c r="G6" s="1"/>
      <c r="H6" s="1"/>
      <c r="I6" s="1"/>
      <c r="J6" s="1"/>
      <c r="K6" s="55">
        <f>SUM(B6:J6)</f>
        <v>0</v>
      </c>
      <c r="L6" s="5">
        <f>41175177-K6</f>
        <v>41175177</v>
      </c>
    </row>
  </sheetData>
  <phoneticPr fontId="9"/>
  <pageMargins left="0.3888888888888889" right="0.3888888888888889" top="0.3888888888888889" bottom="0.3888888888888889" header="0.19444444444444445" footer="0.19444444444444445"/>
  <pageSetup paperSize="9" scale="92" fitToHeight="0" orientation="landscape" r:id="rId1"/>
  <headerFooter>
    <oddHeader>&amp;R&amp;9&amp;D</oddHeader>
    <oddFooter>&amp;C&amp;9&amp;P/&amp;N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"/>
  <sheetViews>
    <sheetView view="pageBreakPreview" zoomScale="60" zoomScaleNormal="100" workbookViewId="0">
      <selection activeCell="B18" sqref="B18"/>
    </sheetView>
  </sheetViews>
  <sheetFormatPr defaultColWidth="8.875" defaultRowHeight="11.25"/>
  <cols>
    <col min="1" max="1" width="22.875" style="5" customWidth="1"/>
    <col min="2" max="2" width="112.875" style="5" customWidth="1"/>
    <col min="3" max="16384" width="8.875" style="5"/>
  </cols>
  <sheetData>
    <row r="1" spans="1:2" ht="21">
      <c r="A1" s="8" t="s">
        <v>84</v>
      </c>
    </row>
    <row r="2" spans="1:2" ht="13.5">
      <c r="A2" s="9" t="s">
        <v>175</v>
      </c>
    </row>
    <row r="3" spans="1:2" ht="13.5">
      <c r="A3" s="9" t="s">
        <v>140</v>
      </c>
    </row>
    <row r="4" spans="1:2" ht="13.5">
      <c r="B4" s="7" t="s">
        <v>125</v>
      </c>
    </row>
    <row r="5" spans="1:2" ht="22.5" customHeight="1">
      <c r="A5" s="17" t="s">
        <v>85</v>
      </c>
      <c r="B5" s="2" t="s">
        <v>86</v>
      </c>
    </row>
    <row r="6" spans="1:2" ht="18" customHeight="1">
      <c r="A6" s="13" t="s">
        <v>111</v>
      </c>
      <c r="B6" s="1"/>
    </row>
  </sheetData>
  <phoneticPr fontId="9"/>
  <pageMargins left="0.3888888888888889" right="0.3888888888888889" top="0.3888888888888889" bottom="0.3888888888888889" header="0.19444444444444445" footer="0.19444444444444445"/>
  <pageSetup paperSize="9" scale="94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9</vt:i4>
      </vt:variant>
    </vt:vector>
  </HeadingPairs>
  <TitlesOfParts>
    <vt:vector size="23" baseType="lpstr">
      <vt:lpstr>【済】投資及び出資金の明細</vt:lpstr>
      <vt:lpstr>【済】基金の明細</vt:lpstr>
      <vt:lpstr>【済】貸付金の明細</vt:lpstr>
      <vt:lpstr>【済】長期延滞債権の明細</vt:lpstr>
      <vt:lpstr>【済】未収金の明細</vt:lpstr>
      <vt:lpstr>【済】地方債等（借入先別）の明細</vt:lpstr>
      <vt:lpstr>【済】地方債等（利率別）の明細</vt:lpstr>
      <vt:lpstr>【済】地方債等（返済期間別）の明細</vt:lpstr>
      <vt:lpstr>【済】特定の契約条項が付された地方債等の概要</vt:lpstr>
      <vt:lpstr>【済】引当金の明細</vt:lpstr>
      <vt:lpstr>【済】補助金等の明細 </vt:lpstr>
      <vt:lpstr>【済】財源の明細</vt:lpstr>
      <vt:lpstr>【済】財源情報の明細</vt:lpstr>
      <vt:lpstr>【済】資金の明細</vt:lpstr>
      <vt:lpstr>【済】引当金の明細!Print_Area</vt:lpstr>
      <vt:lpstr>【済】基金の明細!Print_Area</vt:lpstr>
      <vt:lpstr>【済】財源の明細!Print_Area</vt:lpstr>
      <vt:lpstr>【済】財源情報の明細!Print_Area</vt:lpstr>
      <vt:lpstr>'【済】地方債等（借入先別）の明細'!Print_Area</vt:lpstr>
      <vt:lpstr>'【済】地方債等（返済期間別）の明細'!Print_Area</vt:lpstr>
      <vt:lpstr>'【済】地方債等（利率別）の明細'!Print_Area</vt:lpstr>
      <vt:lpstr>【済】長期延滞債権の明細!Print_Area</vt:lpstr>
      <vt:lpstr>【済】未収金の明細!Print_Area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2022-03-04T07:40:48Z</dcterms:created>
  <dcterms:modified xsi:type="dcterms:W3CDTF">2022-03-25T07:07:36Z</dcterms:modified>
</cp:coreProperties>
</file>